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2"/>
  </bookViews>
  <sheets>
    <sheet name="P50 4" sheetId="1" r:id="rId1"/>
    <sheet name="P50 5" sheetId="2" r:id="rId2"/>
    <sheet name="P50 3 " sheetId="3" r:id="rId3"/>
    <sheet name="P50 2" sheetId="4" r:id="rId4"/>
    <sheet name="P49" sheetId="5" r:id="rId5"/>
  </sheets>
  <externalReferences>
    <externalReference r:id="rId8"/>
  </externalReferences>
  <definedNames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0" hidden="1">1</definedName>
    <definedName name="_Regression_Int" localSheetId="1" hidden="1">1</definedName>
    <definedName name="_xlnm.Print_Titles" localSheetId="4">'P49'!$5:$5</definedName>
    <definedName name="_xlnm.Print_Titles" localSheetId="3">'P50 2'!$5:$5</definedName>
    <definedName name="_xlnm.Print_Titles" localSheetId="2">'P50 3 '!$5:$5</definedName>
    <definedName name="_xlnm.Print_Titles" localSheetId="0">'P50 4'!$5:$5</definedName>
    <definedName name="_xlnm.Print_Titles" localSheetId="1">'P50 5'!$65:$67</definedName>
    <definedName name="_xlnm.Print_Area" localSheetId="4">'P49'!$A$1:$M$72</definedName>
    <definedName name="_xlnm.Print_Area" localSheetId="3">'P50 2'!$A$1:$M$156</definedName>
    <definedName name="_xlnm.Print_Area" localSheetId="2">'P50 3 '!$A$1:$M$158</definedName>
    <definedName name="_xlnm.Print_Area" localSheetId="0">'P50 4'!$A$1:$M$156</definedName>
    <definedName name="_xlnm.Print_Area" localSheetId="1">'P50 5'!$A$1:$M$167</definedName>
    <definedName name="Oblast_tisku_MIž" localSheetId="4">'P49'!$A$5:$M$72</definedName>
    <definedName name="Oblast_tisku_MIž" localSheetId="3">'P50 2'!$A$5:$M$156</definedName>
    <definedName name="Oblast_tisku_MIž" localSheetId="2">'P50 3 '!$A$5:$M$158</definedName>
    <definedName name="Oblast_tisku_MIž" localSheetId="0">'P50 4'!$A$5:$M$156</definedName>
    <definedName name="Oblast_tisku_MIž" localSheetId="1">'P50 5'!$A$5:$M$167</definedName>
    <definedName name="TABULKA_1" localSheetId="4">'P49'!$A$5:$M$72</definedName>
    <definedName name="TABULKA_1" localSheetId="3">'P50 2'!$A$5:$M$156</definedName>
    <definedName name="TABULKA_1" localSheetId="2">'P50 3 '!$A$5:$M$158</definedName>
    <definedName name="TABULKA_1" localSheetId="0">'P50 4'!$A$5:$M$156</definedName>
    <definedName name="TABULKA_1" localSheetId="1">'P50 5'!$A$5:$M$167</definedName>
    <definedName name="TABULKA_1">#REF!</definedName>
    <definedName name="TABULKA_2" localSheetId="4">#REF!</definedName>
    <definedName name="TABULKA_2" localSheetId="3">#REF!</definedName>
    <definedName name="TABULKA_2" localSheetId="2">#REF!</definedName>
    <definedName name="TABULKA_2" localSheetId="0">#REF!</definedName>
    <definedName name="TABULKA_2" localSheetId="1">#REF!</definedName>
    <definedName name="TABULKA_2">#REF!</definedName>
    <definedName name="VSTUPY_1" localSheetId="4">#REF!</definedName>
    <definedName name="VSTUPY_1" localSheetId="3">#REF!</definedName>
    <definedName name="VSTUPY_1" localSheetId="2">#REF!</definedName>
    <definedName name="VSTUPY_1" localSheetId="0">#REF!</definedName>
    <definedName name="VSTUPY_1" localSheetId="1">#REF!</definedName>
    <definedName name="VSTUPY_1">#REF!</definedName>
    <definedName name="VSTUPY_2" localSheetId="4">#REF!</definedName>
    <definedName name="VSTUPY_2" localSheetId="3">#REF!</definedName>
    <definedName name="VSTUPY_2" localSheetId="2">#REF!</definedName>
    <definedName name="VSTUPY_2" localSheetId="0">#REF!</definedName>
    <definedName name="VSTUPY_2" localSheetId="1">#REF!</definedName>
    <definedName name="VSTUPY_2">#REF!</definedName>
  </definedNames>
  <calcPr fullCalcOnLoad="1"/>
</workbook>
</file>

<file path=xl/comments1.xml><?xml version="1.0" encoding="utf-8"?>
<comments xmlns="http://schemas.openxmlformats.org/spreadsheetml/2006/main">
  <authors>
    <author>PODHORNYK</author>
  </authors>
  <commentList>
    <comment ref="N150" authorId="0">
      <text>
        <r>
          <rPr>
            <sz val="8"/>
            <rFont val="Tahoma"/>
            <family val="0"/>
          </rPr>
          <t xml:space="preserve">Finanční potřeby realizace závazných parametrů podprogramu
</t>
        </r>
      </text>
    </comment>
    <comment ref="N151" authorId="0">
      <text>
        <r>
          <rPr>
            <sz val="8"/>
            <rFont val="Tahoma"/>
            <family val="0"/>
          </rPr>
          <t xml:space="preserve">Podíl fin.potřeb realizace závazných parametrů podprogramu na jeho celkových fin.potřebách.
</t>
        </r>
      </text>
    </comment>
    <comment ref="N152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</commentList>
</comments>
</file>

<file path=xl/comments2.xml><?xml version="1.0" encoding="utf-8"?>
<comments xmlns="http://schemas.openxmlformats.org/spreadsheetml/2006/main">
  <authors>
    <author>PODHORNYK</author>
  </authors>
  <commentList>
    <comment ref="N150" authorId="0">
      <text>
        <r>
          <rPr>
            <sz val="8"/>
            <rFont val="Tahoma"/>
            <family val="0"/>
          </rPr>
          <t xml:space="preserve">Finanční potřeby realizace závazných parametrů podprogramu
</t>
        </r>
      </text>
    </comment>
    <comment ref="N152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  <comment ref="N151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</commentList>
</comments>
</file>

<file path=xl/comments3.xml><?xml version="1.0" encoding="utf-8"?>
<comments xmlns="http://schemas.openxmlformats.org/spreadsheetml/2006/main">
  <authors>
    <author>PODHORNYK</author>
  </authors>
  <commentList>
    <comment ref="N152" authorId="0">
      <text>
        <r>
          <rPr>
            <sz val="8"/>
            <rFont val="Tahoma"/>
            <family val="0"/>
          </rPr>
          <t xml:space="preserve">Finanční potřeby realizace závazných parametrů podprogramu
</t>
        </r>
      </text>
    </comment>
    <comment ref="N153" authorId="0">
      <text>
        <r>
          <rPr>
            <sz val="8"/>
            <rFont val="Tahoma"/>
            <family val="0"/>
          </rPr>
          <t xml:space="preserve">Podíl fin.potřeb realizace závazných parametrů podprogramu na jeho celkových fin.potřebách.
</t>
        </r>
      </text>
    </comment>
    <comment ref="N154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</commentList>
</comments>
</file>

<file path=xl/comments4.xml><?xml version="1.0" encoding="utf-8"?>
<comments xmlns="http://schemas.openxmlformats.org/spreadsheetml/2006/main">
  <authors>
    <author>PODHORNYK</author>
  </authors>
  <commentList>
    <comment ref="N150" authorId="0">
      <text>
        <r>
          <rPr>
            <sz val="8"/>
            <rFont val="Tahoma"/>
            <family val="0"/>
          </rPr>
          <t xml:space="preserve">Finanční potřeby realizace závazných parametrů podprogramu
</t>
        </r>
      </text>
    </comment>
    <comment ref="N151" authorId="0">
      <text>
        <r>
          <rPr>
            <sz val="8"/>
            <rFont val="Tahoma"/>
            <family val="0"/>
          </rPr>
          <t xml:space="preserve">Podíl fin.potřeb realizace závazných parametrů podprogramu na jeho celkových fin.potřebách.
</t>
        </r>
      </text>
    </comment>
    <comment ref="N152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</commentList>
</comments>
</file>

<file path=xl/sharedStrings.xml><?xml version="1.0" encoding="utf-8"?>
<sst xmlns="http://schemas.openxmlformats.org/spreadsheetml/2006/main" count="469" uniqueCount="108">
  <si>
    <t>Příloha k usnesení vlády</t>
  </si>
  <si>
    <t>ze dne</t>
  </si>
  <si>
    <t>č</t>
  </si>
  <si>
    <t>ISPROFIN</t>
  </si>
  <si>
    <t>Schválené parametry programu</t>
  </si>
  <si>
    <t>P49</t>
  </si>
  <si>
    <t xml:space="preserve"> Program vedený v ISPROFIN pod evidenčním číslem :</t>
  </si>
  <si>
    <t xml:space="preserve"> Název programu :</t>
  </si>
  <si>
    <t xml:space="preserve">  Kód priority  :</t>
  </si>
  <si>
    <t xml:space="preserve"> Správce :</t>
  </si>
  <si>
    <t xml:space="preserve">  IČO :</t>
  </si>
  <si>
    <t xml:space="preserve">  TERMÍNY PŘÍPRAVY A REALIZACE PROGRAMU (měsíc a rok) :</t>
  </si>
  <si>
    <t>Č.řádku</t>
  </si>
  <si>
    <t xml:space="preserve"> Název etapy</t>
  </si>
  <si>
    <t>závaznost *)</t>
  </si>
  <si>
    <t>dokončení</t>
  </si>
  <si>
    <t xml:space="preserve"> Vypracování dokumentace programu </t>
  </si>
  <si>
    <t xml:space="preserve"> Projednání dokumentace programu s ministerstvem financí</t>
  </si>
  <si>
    <t xml:space="preserve"> Projednání dokumentace programu ve vládě</t>
  </si>
  <si>
    <t xml:space="preserve"> Realizace programu </t>
  </si>
  <si>
    <t>MAX</t>
  </si>
  <si>
    <t xml:space="preserve"> Vypracování návrhu zprávy o realizaci programu </t>
  </si>
  <si>
    <t xml:space="preserve"> Projednání návrhu zprávy o realizaci programu s ministerstvem financí</t>
  </si>
  <si>
    <t xml:space="preserve"> Projednání návrhu zprávy o realizaci programu ve vládě</t>
  </si>
  <si>
    <t xml:space="preserve"> UKAZATELE FINANCOVÁNÍ PROGRAMU (v mil.Kč)</t>
  </si>
  <si>
    <t>Kontrola souhrnných údajů programu v členění podle jednotlivých podprogramů - netiskne se !</t>
  </si>
  <si>
    <t>Číslo řádku</t>
  </si>
  <si>
    <t xml:space="preserve">  Název ukazatele </t>
  </si>
  <si>
    <t>závaznost ukazatele</t>
  </si>
  <si>
    <t>hodnota ukazatele</t>
  </si>
  <si>
    <t>PP 1</t>
  </si>
  <si>
    <t>PP 2</t>
  </si>
  <si>
    <t>PP 3</t>
  </si>
  <si>
    <t>PP 4</t>
  </si>
  <si>
    <t>PP5</t>
  </si>
  <si>
    <t>PP 7</t>
  </si>
  <si>
    <t>PP 8</t>
  </si>
  <si>
    <t>PP 9</t>
  </si>
  <si>
    <t>PP A</t>
  </si>
  <si>
    <t>PP B</t>
  </si>
  <si>
    <t>PP C</t>
  </si>
  <si>
    <t>PP D</t>
  </si>
  <si>
    <t>PP E</t>
  </si>
  <si>
    <t>PP F</t>
  </si>
  <si>
    <t>PP G</t>
  </si>
  <si>
    <t>PP H</t>
  </si>
  <si>
    <t xml:space="preserve">PP I </t>
  </si>
  <si>
    <t>PP J</t>
  </si>
  <si>
    <t>PP K</t>
  </si>
  <si>
    <t>Rozdíly</t>
  </si>
  <si>
    <t>MIN</t>
  </si>
  <si>
    <t xml:space="preserve"> Výdaje státního rozpočtu celkem (ř.4940+4950)</t>
  </si>
  <si>
    <t xml:space="preserve"> Rozpočet kapitoly správce programu</t>
  </si>
  <si>
    <t xml:space="preserve"> Rozpočet kapitoly Operace státních finančních aktiv</t>
  </si>
  <si>
    <t xml:space="preserve"> Rozpočet kapitoly Státní dluh (dluhopisy)</t>
  </si>
  <si>
    <t xml:space="preserve"> Rozpočet kapitoly VPS (úhrada nákladů úvěrů přijatých ČMZRB)</t>
  </si>
  <si>
    <t xml:space="preserve"> Jiné zdroje na krytí výdajů státního rozpočtu v ř.4939 (st. dluhopisy) </t>
  </si>
  <si>
    <t xml:space="preserve"> Zdroje řízené Ministerstvem financí (součet ř. 4941 až 4949)</t>
  </si>
  <si>
    <t xml:space="preserve">  Pozn.:</t>
  </si>
  <si>
    <t xml:space="preserve">*) Závaznost ukazatele vyjádřená jako MAX = maximální hodnota, nebo MIN = minimální hodnota, nebo tolerančním </t>
  </si>
  <si>
    <t xml:space="preserve">   uvedené v ve sl. "CR", resp.ve sl. "V období realizace programu". Pokud je uvedeno "x" nebo "y" pak není příslušná</t>
  </si>
  <si>
    <t xml:space="preserve">   hranice tolerančního pole stanovena.</t>
  </si>
  <si>
    <r>
      <t xml:space="preserve">   polem ve tvaru TP(x; y) při čemž </t>
    </r>
    <r>
      <rPr>
        <b/>
        <sz val="9"/>
        <rFont val="Arial CE"/>
        <family val="2"/>
      </rPr>
      <t xml:space="preserve"> x</t>
    </r>
    <r>
      <rPr>
        <sz val="9"/>
        <rFont val="Arial CE"/>
        <family val="2"/>
      </rPr>
      <t xml:space="preserve"> = spodní hranice v % hodnoty uvedené ve sl.CR ,  </t>
    </r>
    <r>
      <rPr>
        <b/>
        <sz val="9"/>
        <rFont val="Arial CE"/>
        <family val="2"/>
      </rPr>
      <t xml:space="preserve">y </t>
    </r>
    <r>
      <rPr>
        <sz val="9"/>
        <rFont val="Arial CE"/>
        <family val="2"/>
      </rPr>
      <t xml:space="preserve">= horní hranice v % hodnoty </t>
    </r>
  </si>
  <si>
    <t>P</t>
  </si>
  <si>
    <t xml:space="preserve"> Podprogram :</t>
  </si>
  <si>
    <t xml:space="preserve"> TECHNICKO-EKONOMICKÉ PARAMETRY STAVU VYBAVENÍ MAJETKEM :</t>
  </si>
  <si>
    <t>Číslo</t>
  </si>
  <si>
    <t>Měrná</t>
  </si>
  <si>
    <t>Výchozí</t>
  </si>
  <si>
    <t>Cílový</t>
  </si>
  <si>
    <t>Závaznost</t>
  </si>
  <si>
    <t xml:space="preserve">Změna </t>
  </si>
  <si>
    <t xml:space="preserve"> Název parametru</t>
  </si>
  <si>
    <t>rok (VR)</t>
  </si>
  <si>
    <t>rok (CR)</t>
  </si>
  <si>
    <t>ukazatele</t>
  </si>
  <si>
    <t>stavu</t>
  </si>
  <si>
    <t>řádku</t>
  </si>
  <si>
    <t>jednotka</t>
  </si>
  <si>
    <t>v CR *)</t>
  </si>
  <si>
    <t>netiskne se !</t>
  </si>
  <si>
    <t xml:space="preserve"> Poznámky:</t>
  </si>
  <si>
    <t xml:space="preserve"> TECHNICKO-EKONOMICKÉ PARAMETRY POŘÍZENÍ A PROVOZOVÁNÍ MAJETKU (v cenách VR)  :</t>
  </si>
  <si>
    <t xml:space="preserve">Parametry </t>
  </si>
  <si>
    <t>Povinně se</t>
  </si>
  <si>
    <t>Kontrolní</t>
  </si>
  <si>
    <t xml:space="preserve">stanovené </t>
  </si>
  <si>
    <t>uvádí v ř.</t>
  </si>
  <si>
    <t>propočet</t>
  </si>
  <si>
    <t>M F</t>
  </si>
  <si>
    <t>RA 80 **)</t>
  </si>
  <si>
    <t xml:space="preserve"> Podíl dotací ze stát.rozpočtu poskytnutých z rozpočtu kapitoly</t>
  </si>
  <si>
    <t>%</t>
  </si>
  <si>
    <t>TP(10;10)</t>
  </si>
  <si>
    <t xml:space="preserve"> Podíl dotací poskytnutých ze SFDI</t>
  </si>
  <si>
    <t xml:space="preserve"> Dopravní intenzita na D 47 v roce 2009</t>
  </si>
  <si>
    <t>vozidel/den</t>
  </si>
  <si>
    <t xml:space="preserve"> Vnitřní výnosové procento celé dálnice  (EIRR)</t>
  </si>
  <si>
    <t xml:space="preserve"> Vnitřní výnosové procento silnice I/57 (EIRR)</t>
  </si>
  <si>
    <t>tis.Kč/rok</t>
  </si>
  <si>
    <t xml:space="preserve">  Poznámky : </t>
  </si>
  <si>
    <t xml:space="preserve">  **) číslo řádku formuláře RA 80 (8011 až 8099) a v tomto řádku se používá povinně při pořizování dat ISPROFIN u </t>
  </si>
  <si>
    <t xml:space="preserve">      jednotlivých akcí (projektů)</t>
  </si>
  <si>
    <t xml:space="preserve"> Vnitřní výnosové procento celé dálnice (EIRR)</t>
  </si>
  <si>
    <t xml:space="preserve"> Vnitřní výnosové procento silnice I/11 (EIRR)</t>
  </si>
  <si>
    <t xml:space="preserve"> Vnitřní výnosové procento silnice I/47 (EIRR)</t>
  </si>
  <si>
    <t xml:space="preserve"> Vnitřní výnosové procento silnice I/67 (EIRR)</t>
  </si>
  <si>
    <t>Příloha k usnesení č. 1167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</si>
</sst>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s&quot;_-;\-* #,##0\ &quot;Kčs&quot;_-;_-* &quot;-&quot;\ &quot;Kčs&quot;_-;_-@_-"/>
    <numFmt numFmtId="165" formatCode="_-* #,##0\ _K_č_s_-;\-* #,##0\ _K_č_s_-;_-* &quot;-&quot;\ _K_č_s_-;_-@_-"/>
    <numFmt numFmtId="166" formatCode="_-* #,##0.00\ &quot;Kčs&quot;_-;\-* #,##0.00\ &quot;Kčs&quot;_-;_-* &quot;-&quot;??\ &quot;Kčs&quot;_-;_-@_-"/>
    <numFmt numFmtId="167" formatCode="_-* #,##0.00\ _K_č_s_-;\-* #,##0.00\ _K_č_s_-;_-* &quot;-&quot;??\ _K_č_s_-;_-@_-"/>
    <numFmt numFmtId="168" formatCode="General_)"/>
    <numFmt numFmtId="169" formatCode="m\o\n\th\ d\,\ \y\y\y\y"/>
    <numFmt numFmtId="170" formatCode="##\ ###\ ###"/>
    <numFmt numFmtId="171" formatCode="0.0"/>
    <numFmt numFmtId="172" formatCode="\ ##\ ###"/>
    <numFmt numFmtId="173" formatCode="#,##0.0"/>
    <numFmt numFmtId="174" formatCode="#,##0;[Red]\-#,##0;&quot;  &quot;"/>
    <numFmt numFmtId="175" formatCode="#,##0.000"/>
    <numFmt numFmtId="176" formatCode="#,##0.000_ ;[Red]\-#,##0.000\ "/>
    <numFmt numFmtId="177" formatCode="0_ ;[Red]\-0\ "/>
    <numFmt numFmtId="178" formatCode="#,##0_ ;[Red]\-#,##0\ "/>
    <numFmt numFmtId="179" formatCode="0.000"/>
    <numFmt numFmtId="180" formatCode="#,##0.0_ ;[Red]\-#,##0.0\ "/>
    <numFmt numFmtId="181" formatCode="###,###,###"/>
    <numFmt numFmtId="182" formatCode="000\ 00"/>
    <numFmt numFmtId="183" formatCode="0.0%"/>
    <numFmt numFmtId="184" formatCode="###,###,###.0"/>
    <numFmt numFmtId="185" formatCode="###,###,###.00"/>
    <numFmt numFmtId="186" formatCode="###,###,###.000"/>
    <numFmt numFmtId="187" formatCode="#,##0.0000"/>
    <numFmt numFmtId="188" formatCode="###,###,###.###"/>
    <numFmt numFmtId="189" formatCode="d\.\ mmmm\ yyyy"/>
    <numFmt numFmtId="190" formatCode="dd/mm/yy"/>
    <numFmt numFmtId="191" formatCode="#,##0.00_ ;[Red]\-#,##0.00\ "/>
    <numFmt numFmtId="192" formatCode="d/m/yy"/>
    <numFmt numFmtId="193" formatCode="d/m/yy\ h:mm\ d\o\p\./\od\p\."/>
    <numFmt numFmtId="194" formatCode="&quot;Yes&quot;;&quot;Yes&quot;;&quot;No&quot;"/>
    <numFmt numFmtId="195" formatCode="&quot;True&quot;;&quot;True&quot;;&quot;False&quot;"/>
    <numFmt numFmtId="196" formatCode="&quot;On&quot;;&quot;On&quot;;&quot;Off&quot;"/>
  </numFmts>
  <fonts count="40">
    <font>
      <sz val="10"/>
      <name val="Arial CE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12"/>
      <name val="Arial CE"/>
      <family val="2"/>
    </font>
    <font>
      <sz val="12"/>
      <name val="Courier"/>
      <family val="0"/>
    </font>
    <font>
      <u val="single"/>
      <sz val="10"/>
      <color indexed="36"/>
      <name val="Arial CE"/>
      <family val="2"/>
    </font>
    <font>
      <b/>
      <sz val="12"/>
      <name val="Arial CE"/>
      <family val="2"/>
    </font>
    <font>
      <sz val="14"/>
      <color indexed="8"/>
      <name val="Arial CE"/>
      <family val="2"/>
    </font>
    <font>
      <sz val="12"/>
      <color indexed="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0"/>
      <color indexed="8"/>
      <name val="Arial CE"/>
      <family val="0"/>
    </font>
    <font>
      <sz val="14"/>
      <name val="Arial CE"/>
      <family val="2"/>
    </font>
    <font>
      <sz val="8"/>
      <color indexed="8"/>
      <name val="Arial CE"/>
      <family val="2"/>
    </font>
    <font>
      <sz val="8"/>
      <name val="Arial CE"/>
      <family val="2"/>
    </font>
    <font>
      <b/>
      <sz val="10"/>
      <color indexed="8"/>
      <name val="Arial CE"/>
      <family val="0"/>
    </font>
    <font>
      <b/>
      <sz val="12"/>
      <color indexed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10"/>
      <color indexed="20"/>
      <name val="Arial CE"/>
      <family val="2"/>
    </font>
    <font>
      <sz val="10"/>
      <color indexed="61"/>
      <name val="Arial CE"/>
      <family val="2"/>
    </font>
    <font>
      <sz val="10"/>
      <color indexed="12"/>
      <name val="Arial CE"/>
      <family val="2"/>
    </font>
    <font>
      <b/>
      <sz val="10"/>
      <color indexed="16"/>
      <name val="Arial CE"/>
      <family val="2"/>
    </font>
    <font>
      <sz val="10"/>
      <color indexed="16"/>
      <name val="Arial CE"/>
      <family val="2"/>
    </font>
    <font>
      <b/>
      <sz val="11"/>
      <color indexed="8"/>
      <name val="Arial"/>
      <family val="2"/>
    </font>
    <font>
      <b/>
      <sz val="11"/>
      <color indexed="8"/>
      <name val="Arial CE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14"/>
      <color indexed="8"/>
      <name val="Arial CE"/>
      <family val="2"/>
    </font>
    <font>
      <b/>
      <sz val="10"/>
      <color indexed="12"/>
      <name val="Arial CE"/>
      <family val="2"/>
    </font>
    <font>
      <sz val="9"/>
      <color indexed="12"/>
      <name val="Arial CE"/>
      <family val="2"/>
    </font>
    <font>
      <sz val="8"/>
      <name val="Tahoma"/>
      <family val="0"/>
    </font>
    <font>
      <b/>
      <sz val="8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double"/>
      <right style="double"/>
      <top style="double"/>
      <bottom style="hair"/>
    </border>
    <border>
      <left style="hair"/>
      <right style="thin"/>
      <top style="hair"/>
      <bottom style="hair"/>
    </border>
    <border>
      <left style="double"/>
      <right style="double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double"/>
      <right style="double"/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hair"/>
    </border>
    <border>
      <left style="double"/>
      <right style="double"/>
      <top>
        <color indexed="63"/>
      </top>
      <bottom style="double"/>
    </border>
    <border>
      <left style="thin"/>
      <right style="hair"/>
      <top style="hair"/>
      <bottom style="hair"/>
    </border>
    <border>
      <left style="double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thin"/>
      <right style="double"/>
      <top style="hair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double"/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168" fontId="4" fillId="0" borderId="0">
      <alignment/>
      <protection/>
    </xf>
    <xf numFmtId="168" fontId="4" fillId="0" borderId="0">
      <alignment/>
      <protection/>
    </xf>
    <xf numFmtId="168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 locked="0"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1">
      <alignment/>
      <protection locked="0"/>
    </xf>
  </cellStyleXfs>
  <cellXfs count="665">
    <xf numFmtId="0" fontId="0" fillId="0" borderId="0" xfId="0" applyAlignment="1">
      <alignment/>
    </xf>
    <xf numFmtId="0" fontId="0" fillId="0" borderId="0" xfId="26" applyProtection="1">
      <alignment/>
      <protection/>
    </xf>
    <xf numFmtId="0" fontId="0" fillId="0" borderId="0" xfId="26" applyFont="1" applyProtection="1">
      <alignment/>
      <protection/>
    </xf>
    <xf numFmtId="0" fontId="7" fillId="0" borderId="2" xfId="26" applyFont="1" applyFill="1" applyBorder="1" applyAlignment="1" applyProtection="1">
      <alignment horizontal="centerContinuous" vertical="center"/>
      <protection hidden="1"/>
    </xf>
    <xf numFmtId="0" fontId="6" fillId="0" borderId="2" xfId="26" applyFont="1" applyBorder="1" applyAlignment="1" applyProtection="1">
      <alignment horizontal="centerContinuous" vertical="center"/>
      <protection hidden="1"/>
    </xf>
    <xf numFmtId="0" fontId="8" fillId="0" borderId="2" xfId="26" applyFont="1" applyFill="1" applyBorder="1" applyAlignment="1" applyProtection="1">
      <alignment horizontal="centerContinuous" vertical="center"/>
      <protection hidden="1"/>
    </xf>
    <xf numFmtId="0" fontId="0" fillId="0" borderId="2" xfId="26" applyBorder="1" applyAlignment="1" applyProtection="1">
      <alignment horizontal="centerContinuous" vertical="center"/>
      <protection hidden="1"/>
    </xf>
    <xf numFmtId="0" fontId="6" fillId="0" borderId="2" xfId="26" applyFont="1" applyBorder="1" applyAlignment="1" applyProtection="1">
      <alignment horizontal="centerContinuous" vertical="center"/>
      <protection hidden="1"/>
    </xf>
    <xf numFmtId="0" fontId="9" fillId="0" borderId="2" xfId="26" applyFont="1" applyBorder="1" applyAlignment="1" applyProtection="1">
      <alignment horizontal="centerContinuous" vertical="center"/>
      <protection hidden="1"/>
    </xf>
    <xf numFmtId="0" fontId="6" fillId="0" borderId="3" xfId="26" applyFont="1" applyBorder="1" applyAlignment="1" applyProtection="1">
      <alignment horizontal="centerContinuous" vertical="center"/>
      <protection hidden="1"/>
    </xf>
    <xf numFmtId="0" fontId="10" fillId="0" borderId="2" xfId="26" applyFont="1" applyBorder="1" applyAlignment="1" applyProtection="1">
      <alignment horizontal="centerContinuous" vertical="center"/>
      <protection hidden="1"/>
    </xf>
    <xf numFmtId="0" fontId="10" fillId="0" borderId="4" xfId="26" applyFont="1" applyBorder="1" applyAlignment="1" applyProtection="1">
      <alignment horizontal="centerContinuous" vertical="center"/>
      <protection hidden="1"/>
    </xf>
    <xf numFmtId="0" fontId="0" fillId="0" borderId="5" xfId="26" applyBorder="1" applyAlignment="1" applyProtection="1">
      <alignment horizontal="centerContinuous"/>
      <protection hidden="1"/>
    </xf>
    <xf numFmtId="0" fontId="11" fillId="2" borderId="0" xfId="26" applyFont="1" applyFill="1" applyBorder="1" applyAlignment="1" applyProtection="1">
      <alignment/>
      <protection hidden="1"/>
    </xf>
    <xf numFmtId="0" fontId="0" fillId="2" borderId="0" xfId="26" applyFont="1" applyFill="1" applyBorder="1" applyProtection="1">
      <alignment/>
      <protection hidden="1"/>
    </xf>
    <xf numFmtId="0" fontId="0" fillId="0" borderId="6" xfId="26" applyBorder="1" applyAlignment="1" applyProtection="1">
      <alignment/>
      <protection hidden="1"/>
    </xf>
    <xf numFmtId="0" fontId="6" fillId="0" borderId="6" xfId="26" applyFont="1" applyBorder="1" applyAlignment="1" applyProtection="1">
      <alignment horizontal="centerContinuous"/>
      <protection hidden="1"/>
    </xf>
    <xf numFmtId="0" fontId="12" fillId="0" borderId="6" xfId="26" applyFont="1" applyBorder="1" applyAlignment="1" applyProtection="1">
      <alignment horizontal="centerContinuous"/>
      <protection hidden="1"/>
    </xf>
    <xf numFmtId="0" fontId="0" fillId="0" borderId="6" xfId="26" applyBorder="1" applyAlignment="1" applyProtection="1">
      <alignment horizontal="centerContinuous"/>
      <protection hidden="1"/>
    </xf>
    <xf numFmtId="0" fontId="13" fillId="2" borderId="7" xfId="26" applyFont="1" applyFill="1" applyBorder="1" applyAlignment="1" applyProtection="1">
      <alignment/>
      <protection hidden="1"/>
    </xf>
    <xf numFmtId="0" fontId="11" fillId="2" borderId="8" xfId="26" applyFont="1" applyFill="1" applyBorder="1" applyProtection="1">
      <alignment/>
      <protection hidden="1"/>
    </xf>
    <xf numFmtId="0" fontId="0" fillId="2" borderId="8" xfId="26" applyFill="1" applyBorder="1" applyProtection="1">
      <alignment/>
      <protection hidden="1"/>
    </xf>
    <xf numFmtId="0" fontId="13" fillId="2" borderId="9" xfId="26" applyFont="1" applyFill="1" applyBorder="1" applyAlignment="1" applyProtection="1">
      <alignment/>
      <protection hidden="1"/>
    </xf>
    <xf numFmtId="0" fontId="0" fillId="2" borderId="0" xfId="26" applyFill="1" applyBorder="1" applyProtection="1">
      <alignment/>
      <protection hidden="1"/>
    </xf>
    <xf numFmtId="0" fontId="14" fillId="2" borderId="10" xfId="26" applyFont="1" applyFill="1" applyBorder="1" applyProtection="1">
      <alignment/>
      <protection hidden="1"/>
    </xf>
    <xf numFmtId="0" fontId="0" fillId="2" borderId="9" xfId="26" applyFill="1" applyBorder="1" applyProtection="1">
      <alignment/>
      <protection hidden="1"/>
    </xf>
    <xf numFmtId="0" fontId="11" fillId="2" borderId="0" xfId="26" applyFont="1" applyFill="1" applyBorder="1" applyProtection="1">
      <alignment/>
      <protection hidden="1"/>
    </xf>
    <xf numFmtId="0" fontId="15" fillId="2" borderId="11" xfId="26" applyFont="1" applyFill="1" applyBorder="1" applyProtection="1">
      <alignment/>
      <protection hidden="1"/>
    </xf>
    <xf numFmtId="0" fontId="15" fillId="2" borderId="12" xfId="26" applyFont="1" applyFill="1" applyBorder="1" applyProtection="1">
      <alignment/>
      <protection hidden="1"/>
    </xf>
    <xf numFmtId="0" fontId="13" fillId="2" borderId="13" xfId="26" applyFont="1" applyFill="1" applyBorder="1" applyAlignment="1" applyProtection="1">
      <alignment vertical="center"/>
      <protection hidden="1"/>
    </xf>
    <xf numFmtId="0" fontId="13" fillId="2" borderId="1" xfId="26" applyFont="1" applyFill="1" applyBorder="1" applyAlignment="1" applyProtection="1">
      <alignment horizontal="center" vertical="center"/>
      <protection hidden="1"/>
    </xf>
    <xf numFmtId="0" fontId="11" fillId="2" borderId="0" xfId="26" applyFont="1" applyFill="1" applyBorder="1" applyAlignment="1" applyProtection="1">
      <alignment/>
      <protection hidden="1"/>
    </xf>
    <xf numFmtId="0" fontId="13" fillId="2" borderId="14" xfId="26" applyFont="1" applyFill="1" applyBorder="1" applyAlignment="1" applyProtection="1">
      <alignment horizontal="center"/>
      <protection hidden="1"/>
    </xf>
    <xf numFmtId="0" fontId="18" fillId="2" borderId="15" xfId="26" applyFont="1" applyFill="1" applyBorder="1" applyProtection="1">
      <alignment/>
      <protection hidden="1"/>
    </xf>
    <xf numFmtId="0" fontId="0" fillId="2" borderId="15" xfId="26" applyFont="1" applyFill="1" applyBorder="1" applyProtection="1">
      <alignment/>
      <protection hidden="1"/>
    </xf>
    <xf numFmtId="0" fontId="19" fillId="2" borderId="14" xfId="26" applyFont="1" applyFill="1" applyBorder="1" applyAlignment="1" applyProtection="1">
      <alignment horizontal="centerContinuous"/>
      <protection hidden="1"/>
    </xf>
    <xf numFmtId="0" fontId="19" fillId="2" borderId="15" xfId="26" applyFont="1" applyFill="1" applyBorder="1" applyAlignment="1" applyProtection="1">
      <alignment horizontal="centerContinuous"/>
      <protection hidden="1"/>
    </xf>
    <xf numFmtId="0" fontId="19" fillId="2" borderId="10" xfId="26" applyFont="1" applyFill="1" applyBorder="1" applyAlignment="1" applyProtection="1">
      <alignment horizontal="centerContinuous"/>
      <protection hidden="1"/>
    </xf>
    <xf numFmtId="0" fontId="15" fillId="2" borderId="16" xfId="26" applyFont="1" applyFill="1" applyBorder="1" applyAlignment="1" applyProtection="1">
      <alignment horizontal="center"/>
      <protection hidden="1"/>
    </xf>
    <xf numFmtId="0" fontId="19" fillId="2" borderId="17" xfId="26" applyFont="1" applyFill="1" applyBorder="1" applyAlignment="1" applyProtection="1">
      <alignment/>
      <protection hidden="1"/>
    </xf>
    <xf numFmtId="0" fontId="13" fillId="2" borderId="18" xfId="26" applyFont="1" applyFill="1" applyBorder="1" applyAlignment="1" applyProtection="1">
      <alignment/>
      <protection hidden="1"/>
    </xf>
    <xf numFmtId="0" fontId="0" fillId="0" borderId="0" xfId="26" applyAlignment="1" applyProtection="1">
      <alignment horizontal="center"/>
      <protection/>
    </xf>
    <xf numFmtId="0" fontId="15" fillId="2" borderId="17" xfId="26" applyFont="1" applyFill="1" applyBorder="1" applyAlignment="1" applyProtection="1">
      <alignment horizontal="center"/>
      <protection hidden="1"/>
    </xf>
    <xf numFmtId="0" fontId="20" fillId="2" borderId="17" xfId="26" applyFont="1" applyFill="1" applyBorder="1" applyAlignment="1" applyProtection="1">
      <alignment horizontal="center"/>
      <protection hidden="1"/>
    </xf>
    <xf numFmtId="0" fontId="22" fillId="2" borderId="17" xfId="26" applyFont="1" applyFill="1" applyBorder="1" applyAlignment="1" applyProtection="1">
      <alignment horizontal="center"/>
      <protection hidden="1"/>
    </xf>
    <xf numFmtId="0" fontId="22" fillId="2" borderId="19" xfId="26" applyFont="1" applyFill="1" applyBorder="1" applyAlignment="1" applyProtection="1">
      <alignment horizontal="center"/>
      <protection hidden="1"/>
    </xf>
    <xf numFmtId="0" fontId="19" fillId="2" borderId="19" xfId="26" applyFont="1" applyFill="1" applyBorder="1" applyAlignment="1" applyProtection="1">
      <alignment/>
      <protection hidden="1"/>
    </xf>
    <xf numFmtId="0" fontId="13" fillId="2" borderId="11" xfId="26" applyFont="1" applyFill="1" applyBorder="1" applyAlignment="1" applyProtection="1">
      <alignment/>
      <protection hidden="1"/>
    </xf>
    <xf numFmtId="0" fontId="11" fillId="2" borderId="11" xfId="26" applyFont="1" applyFill="1" applyBorder="1" applyAlignment="1" applyProtection="1">
      <alignment/>
      <protection hidden="1"/>
    </xf>
    <xf numFmtId="0" fontId="0" fillId="2" borderId="11" xfId="26" applyFont="1" applyFill="1" applyBorder="1" applyProtection="1">
      <alignment/>
      <protection hidden="1"/>
    </xf>
    <xf numFmtId="0" fontId="0" fillId="2" borderId="11" xfId="26" applyFill="1" applyBorder="1" applyProtection="1">
      <alignment/>
      <protection hidden="1"/>
    </xf>
    <xf numFmtId="0" fontId="11" fillId="2" borderId="20" xfId="26" applyFont="1" applyFill="1" applyBorder="1" applyAlignment="1" applyProtection="1">
      <alignment horizontal="center" vertical="justify"/>
      <protection hidden="1"/>
    </xf>
    <xf numFmtId="0" fontId="0" fillId="2" borderId="15" xfId="26" applyFont="1" applyFill="1" applyBorder="1" applyAlignment="1" applyProtection="1">
      <alignment horizontal="left" vertical="center" indent="1"/>
      <protection hidden="1"/>
    </xf>
    <xf numFmtId="0" fontId="0" fillId="2" borderId="10" xfId="26" applyFont="1" applyFill="1" applyBorder="1" applyProtection="1">
      <alignment/>
      <protection hidden="1"/>
    </xf>
    <xf numFmtId="0" fontId="17" fillId="0" borderId="21" xfId="26" applyFont="1" applyBorder="1" applyAlignment="1" applyProtection="1">
      <alignment horizontal="center"/>
      <protection/>
    </xf>
    <xf numFmtId="0" fontId="17" fillId="0" borderId="22" xfId="26" applyFont="1" applyBorder="1" applyAlignment="1" applyProtection="1">
      <alignment horizontal="center"/>
      <protection/>
    </xf>
    <xf numFmtId="0" fontId="17" fillId="0" borderId="23" xfId="26" applyFont="1" applyBorder="1" applyAlignment="1" applyProtection="1">
      <alignment horizontal="center"/>
      <protection/>
    </xf>
    <xf numFmtId="0" fontId="23" fillId="0" borderId="22" xfId="26" applyFont="1" applyBorder="1" applyAlignment="1" applyProtection="1">
      <alignment horizontal="center"/>
      <protection/>
    </xf>
    <xf numFmtId="0" fontId="15" fillId="2" borderId="24" xfId="26" applyFont="1" applyFill="1" applyBorder="1" applyAlignment="1" applyProtection="1">
      <alignment horizontal="center"/>
      <protection hidden="1"/>
    </xf>
    <xf numFmtId="0" fontId="0" fillId="2" borderId="18" xfId="26" applyFont="1" applyFill="1" applyBorder="1" applyProtection="1">
      <alignment/>
      <protection hidden="1"/>
    </xf>
    <xf numFmtId="3" fontId="0" fillId="0" borderId="21" xfId="26" applyNumberFormat="1" applyFont="1" applyFill="1" applyBorder="1" applyAlignment="1" applyProtection="1">
      <alignment horizontal="right" shrinkToFit="1"/>
      <protection/>
    </xf>
    <xf numFmtId="3" fontId="0" fillId="0" borderId="22" xfId="26" applyNumberFormat="1" applyFill="1" applyBorder="1" applyAlignment="1" applyProtection="1">
      <alignment horizontal="right" shrinkToFit="1"/>
      <protection/>
    </xf>
    <xf numFmtId="181" fontId="0" fillId="0" borderId="22" xfId="26" applyNumberFormat="1" applyBorder="1" applyProtection="1">
      <alignment/>
      <protection/>
    </xf>
    <xf numFmtId="181" fontId="0" fillId="0" borderId="23" xfId="26" applyNumberFormat="1" applyBorder="1" applyProtection="1">
      <alignment/>
      <protection/>
    </xf>
    <xf numFmtId="181" fontId="24" fillId="0" borderId="22" xfId="26" applyNumberFormat="1" applyFont="1" applyBorder="1" applyProtection="1">
      <alignment/>
      <protection/>
    </xf>
    <xf numFmtId="0" fontId="15" fillId="2" borderId="25" xfId="26" applyFont="1" applyFill="1" applyBorder="1" applyAlignment="1" applyProtection="1">
      <alignment horizontal="center"/>
      <protection hidden="1"/>
    </xf>
    <xf numFmtId="181" fontId="0" fillId="0" borderId="21" xfId="26" applyNumberFormat="1" applyBorder="1" applyProtection="1">
      <alignment/>
      <protection/>
    </xf>
    <xf numFmtId="3" fontId="0" fillId="0" borderId="22" xfId="26" applyNumberFormat="1" applyBorder="1" applyAlignment="1" applyProtection="1">
      <alignment horizontal="center" shrinkToFit="1"/>
      <protection/>
    </xf>
    <xf numFmtId="3" fontId="0" fillId="0" borderId="22" xfId="26" applyNumberFormat="1" applyBorder="1" applyAlignment="1" applyProtection="1">
      <alignment shrinkToFit="1"/>
      <protection/>
    </xf>
    <xf numFmtId="181" fontId="0" fillId="0" borderId="21" xfId="26" applyNumberFormat="1" applyFont="1" applyBorder="1" applyProtection="1">
      <alignment/>
      <protection/>
    </xf>
    <xf numFmtId="3" fontId="0" fillId="0" borderId="22" xfId="26" applyNumberFormat="1" applyFont="1" applyBorder="1" applyAlignment="1" applyProtection="1">
      <alignment horizontal="right" shrinkToFit="1"/>
      <protection/>
    </xf>
    <xf numFmtId="181" fontId="0" fillId="0" borderId="22" xfId="26" applyNumberFormat="1" applyFont="1" applyBorder="1" applyProtection="1">
      <alignment/>
      <protection/>
    </xf>
    <xf numFmtId="181" fontId="0" fillId="0" borderId="23" xfId="26" applyNumberFormat="1" applyFont="1" applyBorder="1" applyProtection="1">
      <alignment/>
      <protection/>
    </xf>
    <xf numFmtId="3" fontId="0" fillId="0" borderId="21" xfId="26" applyNumberFormat="1" applyBorder="1" applyAlignment="1" applyProtection="1">
      <alignment horizontal="right" shrinkToFit="1"/>
      <protection/>
    </xf>
    <xf numFmtId="3" fontId="23" fillId="0" borderId="22" xfId="26" applyNumberFormat="1" applyFont="1" applyBorder="1" applyAlignment="1" applyProtection="1">
      <alignment shrinkToFit="1"/>
      <protection/>
    </xf>
    <xf numFmtId="0" fontId="15" fillId="2" borderId="26" xfId="26" applyFont="1" applyFill="1" applyBorder="1" applyAlignment="1" applyProtection="1">
      <alignment horizontal="center"/>
      <protection hidden="1"/>
    </xf>
    <xf numFmtId="0" fontId="0" fillId="2" borderId="27" xfId="26" applyFont="1" applyFill="1" applyBorder="1" applyProtection="1">
      <alignment/>
      <protection hidden="1"/>
    </xf>
    <xf numFmtId="3" fontId="0" fillId="0" borderId="21" xfId="26" applyNumberFormat="1" applyFill="1" applyBorder="1" applyAlignment="1" applyProtection="1">
      <alignment shrinkToFit="1"/>
      <protection/>
    </xf>
    <xf numFmtId="3" fontId="0" fillId="0" borderId="22" xfId="26" applyNumberFormat="1" applyFill="1" applyBorder="1" applyAlignment="1" applyProtection="1">
      <alignment horizontal="center" shrinkToFit="1"/>
      <protection/>
    </xf>
    <xf numFmtId="3" fontId="0" fillId="0" borderId="22" xfId="26" applyNumberFormat="1" applyFill="1" applyBorder="1" applyAlignment="1" applyProtection="1">
      <alignment shrinkToFit="1"/>
      <protection/>
    </xf>
    <xf numFmtId="3" fontId="0" fillId="3" borderId="22" xfId="26" applyNumberFormat="1" applyFill="1" applyBorder="1" applyAlignment="1" applyProtection="1">
      <alignment shrinkToFit="1"/>
      <protection/>
    </xf>
    <xf numFmtId="181" fontId="17" fillId="4" borderId="21" xfId="26" applyNumberFormat="1" applyFont="1" applyFill="1" applyBorder="1" applyProtection="1">
      <alignment/>
      <protection/>
    </xf>
    <xf numFmtId="3" fontId="17" fillId="4" borderId="21" xfId="26" applyNumberFormat="1" applyFont="1" applyFill="1" applyBorder="1" applyAlignment="1" applyProtection="1">
      <alignment shrinkToFit="1"/>
      <protection/>
    </xf>
    <xf numFmtId="181" fontId="17" fillId="4" borderId="21" xfId="26" applyNumberFormat="1" applyFont="1" applyFill="1" applyBorder="1" applyAlignment="1" applyProtection="1">
      <alignment shrinkToFit="1"/>
      <protection/>
    </xf>
    <xf numFmtId="181" fontId="23" fillId="4" borderId="21" xfId="26" applyNumberFormat="1" applyFont="1" applyFill="1" applyBorder="1" applyProtection="1">
      <alignment/>
      <protection/>
    </xf>
    <xf numFmtId="181" fontId="0" fillId="0" borderId="21" xfId="26" applyNumberFormat="1" applyBorder="1" applyAlignment="1" applyProtection="1">
      <alignment shrinkToFit="1"/>
      <protection/>
    </xf>
    <xf numFmtId="181" fontId="0" fillId="0" borderId="22" xfId="26" applyNumberFormat="1" applyBorder="1" applyAlignment="1" applyProtection="1">
      <alignment horizontal="center" shrinkToFit="1"/>
      <protection/>
    </xf>
    <xf numFmtId="181" fontId="0" fillId="0" borderId="22" xfId="26" applyNumberFormat="1" applyBorder="1" applyAlignment="1" applyProtection="1">
      <alignment shrinkToFit="1"/>
      <protection/>
    </xf>
    <xf numFmtId="0" fontId="15" fillId="2" borderId="28" xfId="26" applyFont="1" applyFill="1" applyBorder="1" applyAlignment="1" applyProtection="1">
      <alignment horizontal="center"/>
      <protection hidden="1"/>
    </xf>
    <xf numFmtId="0" fontId="15" fillId="2" borderId="20" xfId="26" applyFont="1" applyFill="1" applyBorder="1" applyAlignment="1" applyProtection="1">
      <alignment horizontal="center"/>
      <protection hidden="1"/>
    </xf>
    <xf numFmtId="181" fontId="17" fillId="4" borderId="22" xfId="26" applyNumberFormat="1" applyFont="1" applyFill="1" applyBorder="1" applyProtection="1">
      <alignment/>
      <protection/>
    </xf>
    <xf numFmtId="181" fontId="23" fillId="4" borderId="22" xfId="26" applyNumberFormat="1" applyFont="1" applyFill="1" applyBorder="1" applyProtection="1">
      <alignment/>
      <protection/>
    </xf>
    <xf numFmtId="0" fontId="15" fillId="2" borderId="29" xfId="26" applyFont="1" applyFill="1" applyBorder="1" applyAlignment="1" applyProtection="1">
      <alignment horizontal="center"/>
      <protection hidden="1"/>
    </xf>
    <xf numFmtId="0" fontId="0" fillId="2" borderId="30" xfId="26" applyFont="1" applyFill="1" applyBorder="1" applyAlignment="1" applyProtection="1">
      <alignment horizontal="left"/>
      <protection hidden="1"/>
    </xf>
    <xf numFmtId="0" fontId="0" fillId="2" borderId="30" xfId="26" applyFont="1" applyFill="1" applyBorder="1" applyProtection="1">
      <alignment/>
      <protection hidden="1"/>
    </xf>
    <xf numFmtId="0" fontId="0" fillId="2" borderId="29" xfId="26" applyFont="1" applyFill="1" applyBorder="1" applyAlignment="1" applyProtection="1">
      <alignment horizontal="center"/>
      <protection hidden="1"/>
    </xf>
    <xf numFmtId="0" fontId="15" fillId="2" borderId="31" xfId="26" applyFont="1" applyFill="1" applyBorder="1" applyAlignment="1" applyProtection="1">
      <alignment horizontal="center"/>
      <protection hidden="1"/>
    </xf>
    <xf numFmtId="0" fontId="0" fillId="2" borderId="32" xfId="26" applyFont="1" applyFill="1" applyBorder="1" applyAlignment="1" applyProtection="1">
      <alignment horizontal="left"/>
      <protection hidden="1"/>
    </xf>
    <xf numFmtId="0" fontId="0" fillId="2" borderId="32" xfId="26" applyFont="1" applyFill="1" applyBorder="1" applyProtection="1">
      <alignment/>
      <protection hidden="1"/>
    </xf>
    <xf numFmtId="0" fontId="17" fillId="2" borderId="0" xfId="26" applyFont="1" applyFill="1" applyBorder="1" applyAlignment="1" applyProtection="1">
      <alignment horizontal="left"/>
      <protection hidden="1"/>
    </xf>
    <xf numFmtId="0" fontId="17" fillId="2" borderId="0" xfId="26" applyFont="1" applyFill="1" applyBorder="1" applyProtection="1">
      <alignment/>
      <protection hidden="1"/>
    </xf>
    <xf numFmtId="0" fontId="25" fillId="2" borderId="33" xfId="26" applyFont="1" applyFill="1" applyBorder="1" applyAlignment="1" applyProtection="1">
      <alignment horizontal="center"/>
      <protection hidden="1"/>
    </xf>
    <xf numFmtId="0" fontId="25" fillId="2" borderId="34" xfId="26" applyFont="1" applyFill="1" applyBorder="1" applyAlignment="1" applyProtection="1">
      <alignment horizontal="left"/>
      <protection hidden="1"/>
    </xf>
    <xf numFmtId="0" fontId="25" fillId="2" borderId="34" xfId="26" applyFont="1" applyFill="1" applyBorder="1" applyProtection="1">
      <alignment/>
      <protection hidden="1"/>
    </xf>
    <xf numFmtId="181" fontId="26" fillId="0" borderId="21" xfId="26" applyNumberFormat="1" applyFont="1" applyBorder="1" applyProtection="1">
      <alignment/>
      <protection/>
    </xf>
    <xf numFmtId="181" fontId="26" fillId="0" borderId="22" xfId="26" applyNumberFormat="1" applyFont="1" applyBorder="1" applyAlignment="1" applyProtection="1">
      <alignment horizontal="center" shrinkToFit="1"/>
      <protection/>
    </xf>
    <xf numFmtId="181" fontId="26" fillId="0" borderId="22" xfId="26" applyNumberFormat="1" applyFont="1" applyBorder="1" applyAlignment="1" applyProtection="1">
      <alignment shrinkToFit="1"/>
      <protection/>
    </xf>
    <xf numFmtId="181" fontId="26" fillId="0" borderId="22" xfId="26" applyNumberFormat="1" applyFont="1" applyBorder="1" applyProtection="1">
      <alignment/>
      <protection/>
    </xf>
    <xf numFmtId="181" fontId="26" fillId="0" borderId="23" xfId="26" applyNumberFormat="1" applyFont="1" applyBorder="1" applyProtection="1">
      <alignment/>
      <protection/>
    </xf>
    <xf numFmtId="0" fontId="27" fillId="2" borderId="25" xfId="26" applyFont="1" applyFill="1" applyBorder="1" applyAlignment="1" applyProtection="1">
      <alignment horizontal="center"/>
      <protection hidden="1"/>
    </xf>
    <xf numFmtId="0" fontId="27" fillId="2" borderId="18" xfId="26" applyFont="1" applyFill="1" applyBorder="1" applyAlignment="1" applyProtection="1">
      <alignment horizontal="left"/>
      <protection hidden="1"/>
    </xf>
    <xf numFmtId="0" fontId="27" fillId="2" borderId="18" xfId="26" applyFont="1" applyFill="1" applyBorder="1" applyProtection="1">
      <alignment/>
      <protection hidden="1"/>
    </xf>
    <xf numFmtId="181" fontId="27" fillId="0" borderId="21" xfId="26" applyNumberFormat="1" applyFont="1" applyBorder="1" applyProtection="1">
      <alignment/>
      <protection/>
    </xf>
    <xf numFmtId="181" fontId="27" fillId="0" borderId="21" xfId="26" applyNumberFormat="1" applyFont="1" applyBorder="1" applyAlignment="1" applyProtection="1">
      <alignment horizontal="right" shrinkToFit="1"/>
      <protection/>
    </xf>
    <xf numFmtId="181" fontId="27" fillId="0" borderId="22" xfId="26" applyNumberFormat="1" applyFont="1" applyBorder="1" applyAlignment="1" applyProtection="1">
      <alignment shrinkToFit="1"/>
      <protection/>
    </xf>
    <xf numFmtId="181" fontId="27" fillId="0" borderId="22" xfId="26" applyNumberFormat="1" applyFont="1" applyBorder="1" applyProtection="1">
      <alignment/>
      <protection/>
    </xf>
    <xf numFmtId="181" fontId="27" fillId="0" borderId="23" xfId="26" applyNumberFormat="1" applyFont="1" applyBorder="1" applyProtection="1">
      <alignment/>
      <protection/>
    </xf>
    <xf numFmtId="0" fontId="24" fillId="2" borderId="35" xfId="26" applyFont="1" applyFill="1" applyBorder="1" applyAlignment="1" applyProtection="1">
      <alignment horizontal="center"/>
      <protection hidden="1"/>
    </xf>
    <xf numFmtId="0" fontId="24" fillId="2" borderId="36" xfId="26" applyFont="1" applyFill="1" applyBorder="1" applyAlignment="1" applyProtection="1">
      <alignment horizontal="left"/>
      <protection hidden="1"/>
    </xf>
    <xf numFmtId="0" fontId="24" fillId="2" borderId="36" xfId="26" applyFont="1" applyFill="1" applyBorder="1" applyProtection="1">
      <alignment/>
      <protection hidden="1"/>
    </xf>
    <xf numFmtId="181" fontId="24" fillId="0" borderId="21" xfId="26" applyNumberFormat="1" applyFont="1" applyBorder="1" applyProtection="1">
      <alignment/>
      <protection/>
    </xf>
    <xf numFmtId="181" fontId="24" fillId="0" borderId="37" xfId="26" applyNumberFormat="1" applyFont="1" applyBorder="1" applyAlignment="1" applyProtection="1">
      <alignment horizontal="right" shrinkToFit="1"/>
      <protection/>
    </xf>
    <xf numFmtId="181" fontId="24" fillId="0" borderId="38" xfId="26" applyNumberFormat="1" applyFont="1" applyBorder="1" applyAlignment="1" applyProtection="1">
      <alignment shrinkToFit="1"/>
      <protection/>
    </xf>
    <xf numFmtId="181" fontId="24" fillId="0" borderId="22" xfId="26" applyNumberFormat="1" applyFont="1" applyBorder="1" applyAlignment="1" applyProtection="1">
      <alignment shrinkToFit="1"/>
      <protection/>
    </xf>
    <xf numFmtId="181" fontId="24" fillId="0" borderId="23" xfId="26" applyNumberFormat="1" applyFont="1" applyBorder="1" applyProtection="1">
      <alignment/>
      <protection/>
    </xf>
    <xf numFmtId="0" fontId="28" fillId="2" borderId="33" xfId="26" applyFont="1" applyFill="1" applyBorder="1" applyAlignment="1" applyProtection="1">
      <alignment horizontal="center"/>
      <protection hidden="1"/>
    </xf>
    <xf numFmtId="0" fontId="28" fillId="2" borderId="18" xfId="26" applyFont="1" applyFill="1" applyBorder="1" applyAlignment="1" applyProtection="1">
      <alignment horizontal="left"/>
      <protection hidden="1"/>
    </xf>
    <xf numFmtId="0" fontId="28" fillId="2" borderId="18" xfId="26" applyFont="1" applyFill="1" applyBorder="1" applyProtection="1">
      <alignment/>
      <protection hidden="1"/>
    </xf>
    <xf numFmtId="181" fontId="29" fillId="0" borderId="39" xfId="26" applyNumberFormat="1" applyFont="1" applyBorder="1" applyAlignment="1" applyProtection="1">
      <alignment horizontal="right" shrinkToFit="1"/>
      <protection/>
    </xf>
    <xf numFmtId="181" fontId="29" fillId="0" borderId="40" xfId="26" applyNumberFormat="1" applyFont="1" applyBorder="1" applyAlignment="1" applyProtection="1">
      <alignment shrinkToFit="1"/>
      <protection/>
    </xf>
    <xf numFmtId="0" fontId="0" fillId="2" borderId="25" xfId="26" applyFont="1" applyFill="1" applyBorder="1" applyAlignment="1" applyProtection="1">
      <alignment horizontal="center"/>
      <protection hidden="1"/>
    </xf>
    <xf numFmtId="0" fontId="0" fillId="2" borderId="18" xfId="26" applyFont="1" applyFill="1" applyBorder="1" applyAlignment="1" applyProtection="1">
      <alignment horizontal="left"/>
      <protection hidden="1"/>
    </xf>
    <xf numFmtId="181" fontId="23" fillId="0" borderId="22" xfId="26" applyNumberFormat="1" applyFont="1" applyBorder="1" applyAlignment="1" applyProtection="1">
      <alignment shrinkToFit="1"/>
      <protection/>
    </xf>
    <xf numFmtId="0" fontId="0" fillId="2" borderId="41" xfId="26" applyFont="1" applyFill="1" applyBorder="1" applyAlignment="1" applyProtection="1">
      <alignment horizontal="center"/>
      <protection hidden="1"/>
    </xf>
    <xf numFmtId="0" fontId="0" fillId="2" borderId="0" xfId="26" applyFont="1" applyFill="1" applyBorder="1" applyAlignment="1" applyProtection="1">
      <alignment horizontal="left"/>
      <protection hidden="1"/>
    </xf>
    <xf numFmtId="0" fontId="0" fillId="2" borderId="28" xfId="26" applyFont="1" applyFill="1" applyBorder="1" applyAlignment="1" applyProtection="1">
      <alignment horizontal="center"/>
      <protection hidden="1"/>
    </xf>
    <xf numFmtId="0" fontId="17" fillId="2" borderId="20" xfId="26" applyFont="1" applyFill="1" applyBorder="1" applyAlignment="1" applyProtection="1">
      <alignment horizontal="center"/>
      <protection hidden="1"/>
    </xf>
    <xf numFmtId="0" fontId="0" fillId="2" borderId="15" xfId="26" applyFont="1" applyFill="1" applyBorder="1" applyAlignment="1" applyProtection="1">
      <alignment horizontal="left"/>
      <protection hidden="1"/>
    </xf>
    <xf numFmtId="0" fontId="17" fillId="2" borderId="42" xfId="26" applyFont="1" applyFill="1" applyBorder="1" applyAlignment="1" applyProtection="1">
      <alignment horizontal="center"/>
      <protection hidden="1"/>
    </xf>
    <xf numFmtId="0" fontId="0" fillId="2" borderId="0" xfId="26" applyFont="1" applyFill="1" applyBorder="1" applyAlignment="1" applyProtection="1">
      <alignment horizontal="center"/>
      <protection hidden="1"/>
    </xf>
    <xf numFmtId="3" fontId="0" fillId="2" borderId="0" xfId="26" applyNumberFormat="1" applyFont="1" applyFill="1" applyBorder="1" applyAlignment="1" applyProtection="1">
      <alignment horizontal="right"/>
      <protection hidden="1"/>
    </xf>
    <xf numFmtId="181" fontId="0" fillId="0" borderId="43" xfId="26" applyNumberFormat="1" applyBorder="1" applyProtection="1">
      <alignment/>
      <protection/>
    </xf>
    <xf numFmtId="181" fontId="0" fillId="0" borderId="44" xfId="26" applyNumberFormat="1" applyBorder="1" applyAlignment="1" applyProtection="1">
      <alignment horizontal="center"/>
      <protection/>
    </xf>
    <xf numFmtId="181" fontId="0" fillId="0" borderId="44" xfId="26" applyNumberFormat="1" applyBorder="1" applyProtection="1">
      <alignment/>
      <protection/>
    </xf>
    <xf numFmtId="181" fontId="0" fillId="0" borderId="45" xfId="26" applyNumberFormat="1" applyBorder="1" applyProtection="1">
      <alignment/>
      <protection/>
    </xf>
    <xf numFmtId="181" fontId="24" fillId="0" borderId="45" xfId="26" applyNumberFormat="1" applyFont="1" applyBorder="1" applyProtection="1">
      <alignment/>
      <protection/>
    </xf>
    <xf numFmtId="0" fontId="30" fillId="5" borderId="46" xfId="26" applyFont="1" applyFill="1" applyBorder="1" applyAlignment="1" applyProtection="1">
      <alignment horizontal="center"/>
      <protection/>
    </xf>
    <xf numFmtId="0" fontId="31" fillId="5" borderId="47" xfId="26" applyFont="1" applyFill="1" applyBorder="1" applyProtection="1">
      <alignment/>
      <protection/>
    </xf>
    <xf numFmtId="0" fontId="31" fillId="5" borderId="48" xfId="26" applyFont="1" applyFill="1" applyBorder="1" applyProtection="1">
      <alignment/>
      <protection/>
    </xf>
    <xf numFmtId="0" fontId="31" fillId="5" borderId="49" xfId="26" applyFont="1" applyFill="1" applyBorder="1" applyProtection="1">
      <alignment/>
      <protection/>
    </xf>
    <xf numFmtId="181" fontId="17" fillId="6" borderId="20" xfId="26" applyNumberFormat="1" applyFont="1" applyFill="1" applyBorder="1" applyAlignment="1" applyProtection="1">
      <alignment horizontal="right"/>
      <protection hidden="1"/>
    </xf>
    <xf numFmtId="0" fontId="22" fillId="0" borderId="50" xfId="26" applyFont="1" applyFill="1" applyBorder="1" applyAlignment="1" applyProtection="1">
      <alignment horizontal="center"/>
      <protection/>
    </xf>
    <xf numFmtId="0" fontId="11" fillId="0" borderId="14" xfId="26" applyFont="1" applyFill="1" applyBorder="1" applyProtection="1">
      <alignment/>
      <protection/>
    </xf>
    <xf numFmtId="0" fontId="11" fillId="0" borderId="15" xfId="26" applyFont="1" applyFill="1" applyBorder="1" applyProtection="1">
      <alignment/>
      <protection/>
    </xf>
    <xf numFmtId="0" fontId="15" fillId="0" borderId="15" xfId="26" applyFont="1" applyFill="1" applyBorder="1" applyProtection="1">
      <alignment/>
      <protection/>
    </xf>
    <xf numFmtId="0" fontId="15" fillId="0" borderId="10" xfId="26" applyFont="1" applyFill="1" applyBorder="1" applyProtection="1">
      <alignment/>
      <protection/>
    </xf>
    <xf numFmtId="181" fontId="0" fillId="0" borderId="39" xfId="26" applyNumberFormat="1" applyBorder="1" applyProtection="1">
      <alignment/>
      <protection/>
    </xf>
    <xf numFmtId="181" fontId="0" fillId="0" borderId="40" xfId="26" applyNumberFormat="1" applyBorder="1" applyAlignment="1" applyProtection="1">
      <alignment horizontal="right"/>
      <protection/>
    </xf>
    <xf numFmtId="181" fontId="0" fillId="0" borderId="40" xfId="26" applyNumberFormat="1" applyBorder="1" applyProtection="1">
      <alignment/>
      <protection/>
    </xf>
    <xf numFmtId="181" fontId="0" fillId="0" borderId="51" xfId="26" applyNumberFormat="1" applyBorder="1" applyProtection="1">
      <alignment/>
      <protection/>
    </xf>
    <xf numFmtId="0" fontId="22" fillId="0" borderId="52" xfId="26" applyFont="1" applyFill="1" applyBorder="1" applyAlignment="1" applyProtection="1">
      <alignment horizontal="center"/>
      <protection/>
    </xf>
    <xf numFmtId="0" fontId="11" fillId="0" borderId="16" xfId="26" applyFont="1" applyFill="1" applyBorder="1" applyProtection="1">
      <alignment/>
      <protection/>
    </xf>
    <xf numFmtId="0" fontId="11" fillId="0" borderId="53" xfId="26" applyFont="1" applyFill="1" applyBorder="1" applyProtection="1">
      <alignment/>
      <protection/>
    </xf>
    <xf numFmtId="0" fontId="15" fillId="0" borderId="53" xfId="26" applyFont="1" applyFill="1" applyBorder="1" applyProtection="1">
      <alignment/>
      <protection/>
    </xf>
    <xf numFmtId="0" fontId="15" fillId="0" borderId="54" xfId="26" applyFont="1" applyFill="1" applyBorder="1" applyProtection="1">
      <alignment/>
      <protection/>
    </xf>
    <xf numFmtId="181" fontId="0" fillId="0" borderId="22" xfId="26" applyNumberFormat="1" applyBorder="1" applyAlignment="1" applyProtection="1">
      <alignment horizontal="center"/>
      <protection/>
    </xf>
    <xf numFmtId="0" fontId="24" fillId="0" borderId="22" xfId="26" applyFont="1" applyBorder="1" applyProtection="1">
      <alignment/>
      <protection/>
    </xf>
    <xf numFmtId="0" fontId="22" fillId="0" borderId="55" xfId="26" applyFont="1" applyFill="1" applyBorder="1" applyAlignment="1" applyProtection="1">
      <alignment horizontal="center"/>
      <protection/>
    </xf>
    <xf numFmtId="0" fontId="11" fillId="0" borderId="56" xfId="26" applyFont="1" applyFill="1" applyBorder="1" applyProtection="1">
      <alignment/>
      <protection/>
    </xf>
    <xf numFmtId="0" fontId="11" fillId="0" borderId="32" xfId="26" applyFont="1" applyFill="1" applyBorder="1" applyProtection="1">
      <alignment/>
      <protection/>
    </xf>
    <xf numFmtId="0" fontId="15" fillId="0" borderId="32" xfId="26" applyFont="1" applyFill="1" applyBorder="1" applyProtection="1">
      <alignment/>
      <protection/>
    </xf>
    <xf numFmtId="0" fontId="15" fillId="0" borderId="57" xfId="26" applyFont="1" applyFill="1" applyBorder="1" applyProtection="1">
      <alignment/>
      <protection/>
    </xf>
    <xf numFmtId="0" fontId="0" fillId="2" borderId="31" xfId="26" applyFont="1" applyFill="1" applyBorder="1" applyAlignment="1" applyProtection="1">
      <alignment horizontal="center"/>
      <protection hidden="1"/>
    </xf>
    <xf numFmtId="0" fontId="22" fillId="0" borderId="58" xfId="26" applyFont="1" applyFill="1" applyBorder="1" applyAlignment="1" applyProtection="1">
      <alignment horizontal="center"/>
      <protection/>
    </xf>
    <xf numFmtId="0" fontId="11" fillId="0" borderId="59" xfId="26" applyFont="1" applyFill="1" applyBorder="1" applyProtection="1">
      <alignment/>
      <protection/>
    </xf>
    <xf numFmtId="0" fontId="11" fillId="0" borderId="60" xfId="26" applyFont="1" applyFill="1" applyBorder="1" applyProtection="1">
      <alignment/>
      <protection/>
    </xf>
    <xf numFmtId="0" fontId="15" fillId="0" borderId="60" xfId="26" applyFont="1" applyFill="1" applyBorder="1" applyProtection="1">
      <alignment/>
      <protection/>
    </xf>
    <xf numFmtId="0" fontId="15" fillId="0" borderId="61" xfId="26" applyFont="1" applyFill="1" applyBorder="1" applyProtection="1">
      <alignment/>
      <protection/>
    </xf>
    <xf numFmtId="0" fontId="32" fillId="7" borderId="62" xfId="26" applyFont="1" applyFill="1" applyBorder="1" applyAlignment="1" applyProtection="1">
      <alignment horizontal="center"/>
      <protection/>
    </xf>
    <xf numFmtId="0" fontId="33" fillId="7" borderId="63" xfId="26" applyFont="1" applyFill="1" applyBorder="1" applyProtection="1">
      <alignment/>
      <protection/>
    </xf>
    <xf numFmtId="0" fontId="33" fillId="7" borderId="64" xfId="26" applyFont="1" applyFill="1" applyBorder="1" applyProtection="1">
      <alignment/>
      <protection/>
    </xf>
    <xf numFmtId="0" fontId="33" fillId="7" borderId="65" xfId="26" applyFont="1" applyFill="1" applyBorder="1" applyProtection="1">
      <alignment/>
      <protection/>
    </xf>
    <xf numFmtId="0" fontId="17" fillId="2" borderId="0" xfId="26" applyFont="1" applyFill="1" applyBorder="1" applyAlignment="1" applyProtection="1">
      <alignment horizontal="center"/>
      <protection hidden="1"/>
    </xf>
    <xf numFmtId="3" fontId="17" fillId="0" borderId="0" xfId="26" applyNumberFormat="1" applyFont="1" applyFill="1" applyBorder="1" applyAlignment="1" applyProtection="1">
      <alignment horizontal="right"/>
      <protection hidden="1"/>
    </xf>
    <xf numFmtId="0" fontId="0" fillId="2" borderId="45" xfId="26" applyFont="1" applyFill="1" applyBorder="1" applyAlignment="1" applyProtection="1">
      <alignment horizontal="center"/>
      <protection hidden="1"/>
    </xf>
    <xf numFmtId="0" fontId="18" fillId="0" borderId="60" xfId="0" applyFont="1" applyBorder="1" applyAlignment="1">
      <alignment horizontal="left"/>
    </xf>
    <xf numFmtId="0" fontId="17" fillId="2" borderId="60" xfId="26" applyFont="1" applyFill="1" applyBorder="1" applyProtection="1">
      <alignment/>
      <protection hidden="1"/>
    </xf>
    <xf numFmtId="0" fontId="17" fillId="2" borderId="60" xfId="26" applyFont="1" applyFill="1" applyBorder="1" applyAlignment="1" applyProtection="1">
      <alignment horizontal="center"/>
      <protection hidden="1"/>
    </xf>
    <xf numFmtId="3" fontId="17" fillId="0" borderId="60" xfId="26" applyNumberFormat="1" applyFont="1" applyFill="1" applyBorder="1" applyAlignment="1" applyProtection="1">
      <alignment horizontal="right"/>
      <protection hidden="1"/>
    </xf>
    <xf numFmtId="3" fontId="17" fillId="0" borderId="43" xfId="26" applyNumberFormat="1" applyFont="1" applyFill="1" applyBorder="1" applyAlignment="1" applyProtection="1">
      <alignment horizontal="right"/>
      <protection hidden="1"/>
    </xf>
    <xf numFmtId="0" fontId="17" fillId="2" borderId="66" xfId="26" applyFont="1" applyFill="1" applyBorder="1" applyAlignment="1" applyProtection="1">
      <alignment horizontal="center"/>
      <protection hidden="1"/>
    </xf>
    <xf numFmtId="0" fontId="18" fillId="0" borderId="0" xfId="0" applyFont="1" applyBorder="1" applyAlignment="1">
      <alignment horizontal="left"/>
    </xf>
    <xf numFmtId="3" fontId="17" fillId="0" borderId="67" xfId="26" applyNumberFormat="1" applyFont="1" applyFill="1" applyBorder="1" applyAlignment="1" applyProtection="1">
      <alignment horizontal="right"/>
      <protection hidden="1"/>
    </xf>
    <xf numFmtId="0" fontId="0" fillId="0" borderId="66" xfId="26" applyFont="1" applyFill="1" applyBorder="1" applyAlignment="1" applyProtection="1">
      <alignment horizontal="center"/>
      <protection hidden="1"/>
    </xf>
    <xf numFmtId="49" fontId="0" fillId="2" borderId="0" xfId="26" applyNumberFormat="1" applyFont="1" applyFill="1" applyBorder="1" applyProtection="1">
      <alignment/>
      <protection hidden="1"/>
    </xf>
    <xf numFmtId="3" fontId="0" fillId="2" borderId="0" xfId="26" applyNumberFormat="1" applyFont="1" applyFill="1" applyBorder="1" applyAlignment="1" applyProtection="1">
      <alignment horizontal="center"/>
      <protection hidden="1"/>
    </xf>
    <xf numFmtId="3" fontId="0" fillId="0" borderId="0" xfId="26" applyNumberFormat="1" applyFont="1" applyFill="1" applyBorder="1" applyAlignment="1" applyProtection="1">
      <alignment horizontal="right"/>
      <protection hidden="1"/>
    </xf>
    <xf numFmtId="3" fontId="0" fillId="0" borderId="67" xfId="26" applyNumberFormat="1" applyFont="1" applyFill="1" applyBorder="1" applyAlignment="1" applyProtection="1">
      <alignment horizontal="right"/>
      <protection hidden="1"/>
    </xf>
    <xf numFmtId="0" fontId="11" fillId="2" borderId="51" xfId="26" applyFont="1" applyFill="1" applyBorder="1" applyAlignment="1" applyProtection="1">
      <alignment horizontal="left" vertical="center"/>
      <protection hidden="1" locked="0"/>
    </xf>
    <xf numFmtId="0" fontId="18" fillId="0" borderId="18" xfId="0" applyFont="1" applyBorder="1" applyAlignment="1">
      <alignment horizontal="left"/>
    </xf>
    <xf numFmtId="49" fontId="0" fillId="2" borderId="18" xfId="26" applyNumberFormat="1" applyFont="1" applyFill="1" applyBorder="1" applyProtection="1">
      <alignment/>
      <protection hidden="1"/>
    </xf>
    <xf numFmtId="3" fontId="0" fillId="2" borderId="18" xfId="26" applyNumberFormat="1" applyFont="1" applyFill="1" applyBorder="1" applyAlignment="1" applyProtection="1">
      <alignment horizontal="center"/>
      <protection hidden="1"/>
    </xf>
    <xf numFmtId="3" fontId="0" fillId="0" borderId="18" xfId="26" applyNumberFormat="1" applyFont="1" applyFill="1" applyBorder="1" applyAlignment="1" applyProtection="1">
      <alignment horizontal="right"/>
      <protection hidden="1"/>
    </xf>
    <xf numFmtId="3" fontId="0" fillId="0" borderId="39" xfId="26" applyNumberFormat="1" applyFont="1" applyFill="1" applyBorder="1" applyAlignment="1" applyProtection="1">
      <alignment horizontal="right"/>
      <protection hidden="1"/>
    </xf>
    <xf numFmtId="0" fontId="11" fillId="2" borderId="0" xfId="26" applyFont="1" applyFill="1" applyBorder="1" applyAlignment="1" applyProtection="1">
      <alignment horizontal="left" vertical="center"/>
      <protection hidden="1" locked="0"/>
    </xf>
    <xf numFmtId="0" fontId="17" fillId="0" borderId="0" xfId="26" applyFont="1" applyBorder="1" applyAlignment="1" applyProtection="1">
      <alignment horizontal="left" vertical="center"/>
      <protection hidden="1"/>
    </xf>
    <xf numFmtId="0" fontId="14" fillId="0" borderId="0" xfId="26" applyFont="1" applyBorder="1" applyAlignment="1" applyProtection="1">
      <alignment horizontal="left" vertical="center"/>
      <protection hidden="1"/>
    </xf>
    <xf numFmtId="0" fontId="0" fillId="0" borderId="0" xfId="26" applyFont="1" applyBorder="1" applyAlignment="1" applyProtection="1">
      <alignment horizontal="left"/>
      <protection hidden="1"/>
    </xf>
    <xf numFmtId="0" fontId="14" fillId="0" borderId="0" xfId="26" applyFont="1" applyBorder="1" applyAlignment="1" applyProtection="1">
      <alignment horizontal="left"/>
      <protection hidden="1"/>
    </xf>
    <xf numFmtId="0" fontId="13" fillId="2" borderId="0" xfId="26" applyFont="1" applyFill="1" applyBorder="1" applyAlignment="1" applyProtection="1">
      <alignment vertical="center"/>
      <protection hidden="1"/>
    </xf>
    <xf numFmtId="0" fontId="11" fillId="2" borderId="0" xfId="26" applyFont="1" applyFill="1" applyBorder="1" applyAlignment="1" applyProtection="1">
      <alignment vertical="center"/>
      <protection hidden="1"/>
    </xf>
    <xf numFmtId="0" fontId="11" fillId="2" borderId="0" xfId="26" applyFont="1" applyFill="1" applyBorder="1" applyAlignment="1" applyProtection="1">
      <alignment vertical="center"/>
      <protection hidden="1" locked="0"/>
    </xf>
    <xf numFmtId="0" fontId="13" fillId="2" borderId="0" xfId="26" applyFont="1" applyFill="1" applyBorder="1" applyAlignment="1" applyProtection="1">
      <alignment horizontal="left" vertical="center"/>
      <protection hidden="1"/>
    </xf>
    <xf numFmtId="0" fontId="19" fillId="2" borderId="0" xfId="26" applyFont="1" applyFill="1" applyBorder="1" applyAlignment="1" applyProtection="1">
      <alignment horizontal="center" vertical="center" shrinkToFit="1"/>
      <protection hidden="1" locked="0"/>
    </xf>
    <xf numFmtId="0" fontId="13" fillId="2" borderId="0" xfId="26" applyFont="1" applyFill="1" applyBorder="1" applyAlignment="1" applyProtection="1">
      <alignment/>
      <protection hidden="1"/>
    </xf>
    <xf numFmtId="0" fontId="11" fillId="2" borderId="0" xfId="26" applyFont="1" applyFill="1" applyBorder="1" applyAlignment="1" applyProtection="1">
      <alignment/>
      <protection hidden="1" locked="0"/>
    </xf>
    <xf numFmtId="0" fontId="0" fillId="0" borderId="0" xfId="26" applyFont="1" applyBorder="1" applyAlignment="1" applyProtection="1">
      <alignment/>
      <protection hidden="1" locked="0"/>
    </xf>
    <xf numFmtId="0" fontId="14" fillId="0" borderId="0" xfId="26" applyFont="1" applyBorder="1" applyAlignment="1" applyProtection="1">
      <alignment/>
      <protection hidden="1" locked="0"/>
    </xf>
    <xf numFmtId="14" fontId="18" fillId="0" borderId="0" xfId="26" applyNumberFormat="1" applyFont="1" applyBorder="1" applyAlignment="1" applyProtection="1">
      <alignment horizontal="center"/>
      <protection hidden="1" locked="0"/>
    </xf>
    <xf numFmtId="0" fontId="0" fillId="2" borderId="0" xfId="26" applyFill="1" applyProtection="1">
      <alignment/>
      <protection/>
    </xf>
    <xf numFmtId="0" fontId="35" fillId="0" borderId="14" xfId="26" applyFont="1" applyFill="1" applyBorder="1" applyAlignment="1" applyProtection="1">
      <alignment horizontal="right" vertical="center"/>
      <protection hidden="1"/>
    </xf>
    <xf numFmtId="0" fontId="35" fillId="0" borderId="15" xfId="26" applyFont="1" applyFill="1" applyBorder="1" applyAlignment="1" applyProtection="1">
      <alignment horizontal="center" vertical="center"/>
      <protection hidden="1"/>
    </xf>
    <xf numFmtId="0" fontId="9" fillId="0" borderId="10" xfId="26" applyFont="1" applyBorder="1" applyAlignment="1" applyProtection="1">
      <alignment horizontal="left" vertical="center"/>
      <protection hidden="1"/>
    </xf>
    <xf numFmtId="0" fontId="0" fillId="0" borderId="0" xfId="26" applyBorder="1" applyAlignment="1" applyProtection="1">
      <alignment/>
      <protection hidden="1"/>
    </xf>
    <xf numFmtId="0" fontId="0" fillId="0" borderId="0" xfId="26" applyBorder="1" applyAlignment="1" applyProtection="1">
      <alignment horizontal="centerContinuous"/>
      <protection hidden="1"/>
    </xf>
    <xf numFmtId="0" fontId="13" fillId="2" borderId="68" xfId="26" applyFont="1" applyFill="1" applyBorder="1" applyAlignment="1" applyProtection="1">
      <alignment/>
      <protection hidden="1"/>
    </xf>
    <xf numFmtId="0" fontId="13" fillId="2" borderId="34" xfId="26" applyFont="1" applyFill="1" applyBorder="1" applyAlignment="1" applyProtection="1">
      <alignment/>
      <protection hidden="1"/>
    </xf>
    <xf numFmtId="0" fontId="11" fillId="2" borderId="34" xfId="26" applyFont="1" applyFill="1" applyBorder="1" applyProtection="1">
      <alignment/>
      <protection hidden="1"/>
    </xf>
    <xf numFmtId="3" fontId="17" fillId="0" borderId="69" xfId="26" applyNumberFormat="1" applyFont="1" applyFill="1" applyBorder="1" applyAlignment="1" applyProtection="1">
      <alignment horizontal="center"/>
      <protection hidden="1"/>
    </xf>
    <xf numFmtId="0" fontId="14" fillId="2" borderId="11" xfId="26" applyFont="1" applyFill="1" applyBorder="1" applyProtection="1">
      <alignment/>
      <protection hidden="1"/>
    </xf>
    <xf numFmtId="0" fontId="14" fillId="2" borderId="0" xfId="26" applyFont="1" applyFill="1" applyBorder="1" applyAlignment="1" applyProtection="1">
      <alignment horizontal="center"/>
      <protection hidden="1"/>
    </xf>
    <xf numFmtId="0" fontId="14" fillId="0" borderId="70" xfId="26" applyFont="1" applyBorder="1" applyAlignment="1" applyProtection="1">
      <alignment/>
      <protection hidden="1" locked="0"/>
    </xf>
    <xf numFmtId="0" fontId="15" fillId="2" borderId="0" xfId="26" applyFont="1" applyFill="1" applyBorder="1" applyProtection="1">
      <alignment/>
      <protection hidden="1"/>
    </xf>
    <xf numFmtId="0" fontId="15" fillId="2" borderId="70" xfId="26" applyFont="1" applyFill="1" applyBorder="1" applyProtection="1">
      <alignment/>
      <protection hidden="1"/>
    </xf>
    <xf numFmtId="0" fontId="13" fillId="2" borderId="71" xfId="26" applyFont="1" applyFill="1" applyBorder="1" applyAlignment="1" applyProtection="1">
      <alignment horizontal="center" vertical="center"/>
      <protection hidden="1"/>
    </xf>
    <xf numFmtId="3" fontId="17" fillId="2" borderId="0" xfId="26" applyNumberFormat="1" applyFont="1" applyFill="1" applyBorder="1" applyAlignment="1" applyProtection="1">
      <alignment horizontal="right"/>
      <protection hidden="1"/>
    </xf>
    <xf numFmtId="0" fontId="0" fillId="2" borderId="72" xfId="26" applyFont="1" applyFill="1" applyBorder="1" applyAlignment="1" applyProtection="1">
      <alignment horizontal="center"/>
      <protection hidden="1"/>
    </xf>
    <xf numFmtId="0" fontId="17" fillId="2" borderId="30" xfId="26" applyFont="1" applyFill="1" applyBorder="1" applyAlignment="1" applyProtection="1">
      <alignment horizontal="left"/>
      <protection hidden="1"/>
    </xf>
    <xf numFmtId="0" fontId="17" fillId="2" borderId="30" xfId="26" applyFont="1" applyFill="1" applyBorder="1" applyProtection="1">
      <alignment/>
      <protection hidden="1"/>
    </xf>
    <xf numFmtId="3" fontId="0" fillId="2" borderId="30" xfId="26" applyNumberFormat="1" applyFont="1" applyFill="1" applyBorder="1" applyAlignment="1" applyProtection="1">
      <alignment horizontal="center"/>
      <protection hidden="1"/>
    </xf>
    <xf numFmtId="0" fontId="0" fillId="0" borderId="73" xfId="26" applyFont="1" applyBorder="1" applyAlignment="1" applyProtection="1">
      <alignment horizontal="center"/>
      <protection/>
    </xf>
    <xf numFmtId="0" fontId="0" fillId="2" borderId="42" xfId="26" applyFont="1" applyFill="1" applyBorder="1" applyAlignment="1" applyProtection="1">
      <alignment horizontal="center"/>
      <protection hidden="1"/>
    </xf>
    <xf numFmtId="0" fontId="0" fillId="2" borderId="74" xfId="26" applyFont="1" applyFill="1" applyBorder="1" applyAlignment="1" applyProtection="1">
      <alignment horizontal="center"/>
      <protection hidden="1"/>
    </xf>
    <xf numFmtId="0" fontId="0" fillId="0" borderId="75" xfId="26" applyFont="1" applyBorder="1" applyAlignment="1" applyProtection="1">
      <alignment horizontal="center"/>
      <protection/>
    </xf>
    <xf numFmtId="0" fontId="0" fillId="2" borderId="19" xfId="26" applyFont="1" applyFill="1" applyBorder="1" applyAlignment="1" applyProtection="1">
      <alignment horizontal="center"/>
      <protection hidden="1"/>
    </xf>
    <xf numFmtId="0" fontId="0" fillId="2" borderId="11" xfId="26" applyFont="1" applyFill="1" applyBorder="1" applyAlignment="1" applyProtection="1">
      <alignment horizontal="center"/>
      <protection hidden="1"/>
    </xf>
    <xf numFmtId="0" fontId="17" fillId="2" borderId="11" xfId="26" applyFont="1" applyFill="1" applyBorder="1" applyAlignment="1" applyProtection="1">
      <alignment horizontal="left"/>
      <protection hidden="1"/>
    </xf>
    <xf numFmtId="0" fontId="17" fillId="2" borderId="11" xfId="26" applyFont="1" applyFill="1" applyBorder="1" applyProtection="1">
      <alignment/>
      <protection hidden="1"/>
    </xf>
    <xf numFmtId="1" fontId="17" fillId="8" borderId="41" xfId="26" applyNumberFormat="1" applyFont="1" applyFill="1" applyBorder="1" applyAlignment="1" applyProtection="1">
      <alignment horizontal="center"/>
      <protection hidden="1"/>
    </xf>
    <xf numFmtId="1" fontId="17" fillId="8" borderId="11" xfId="26" applyNumberFormat="1" applyFont="1" applyFill="1" applyBorder="1" applyAlignment="1" applyProtection="1">
      <alignment horizontal="center"/>
      <protection hidden="1"/>
    </xf>
    <xf numFmtId="0" fontId="24" fillId="0" borderId="76" xfId="26" applyFont="1" applyBorder="1" applyAlignment="1" applyProtection="1">
      <alignment horizontal="center"/>
      <protection/>
    </xf>
    <xf numFmtId="0" fontId="0" fillId="0" borderId="15" xfId="26" applyFont="1" applyFill="1" applyBorder="1" applyAlignment="1" applyProtection="1">
      <alignment horizontal="center"/>
      <protection hidden="1"/>
    </xf>
    <xf numFmtId="0" fontId="17" fillId="0" borderId="15" xfId="26" applyFont="1" applyFill="1" applyBorder="1" applyAlignment="1" applyProtection="1">
      <alignment horizontal="left"/>
      <protection hidden="1"/>
    </xf>
    <xf numFmtId="0" fontId="17" fillId="0" borderId="15" xfId="26" applyFont="1" applyFill="1" applyBorder="1" applyProtection="1">
      <alignment/>
      <protection hidden="1"/>
    </xf>
    <xf numFmtId="0" fontId="0" fillId="0" borderId="14" xfId="26" applyFont="1" applyFill="1" applyBorder="1" applyAlignment="1" applyProtection="1">
      <alignment horizontal="center"/>
      <protection hidden="1"/>
    </xf>
    <xf numFmtId="1" fontId="17" fillId="0" borderId="15" xfId="26" applyNumberFormat="1" applyFont="1" applyFill="1" applyBorder="1" applyAlignment="1" applyProtection="1">
      <alignment horizontal="center"/>
      <protection hidden="1"/>
    </xf>
    <xf numFmtId="1" fontId="17" fillId="0" borderId="30" xfId="26" applyNumberFormat="1" applyFont="1" applyFill="1" applyBorder="1" applyAlignment="1" applyProtection="1">
      <alignment horizontal="center"/>
      <protection hidden="1"/>
    </xf>
    <xf numFmtId="0" fontId="24" fillId="0" borderId="18" xfId="26" applyFont="1" applyFill="1" applyBorder="1" applyAlignment="1" applyProtection="1">
      <alignment horizontal="center"/>
      <protection/>
    </xf>
    <xf numFmtId="0" fontId="17" fillId="2" borderId="16" xfId="26" applyFont="1" applyFill="1" applyBorder="1" applyAlignment="1" applyProtection="1">
      <alignment horizontal="right"/>
      <protection hidden="1"/>
    </xf>
    <xf numFmtId="0" fontId="17" fillId="2" borderId="53" xfId="26" applyFont="1" applyFill="1" applyBorder="1" applyAlignment="1" applyProtection="1">
      <alignment horizontal="center"/>
      <protection hidden="1"/>
    </xf>
    <xf numFmtId="0" fontId="17" fillId="2" borderId="53" xfId="26" applyFont="1" applyFill="1" applyBorder="1" applyAlignment="1" applyProtection="1" quotePrefix="1">
      <alignment horizontal="right"/>
      <protection hidden="1"/>
    </xf>
    <xf numFmtId="0" fontId="17" fillId="7" borderId="77" xfId="26" applyFont="1" applyFill="1" applyBorder="1" applyAlignment="1" applyProtection="1">
      <alignment horizontal="center"/>
      <protection hidden="1"/>
    </xf>
    <xf numFmtId="168" fontId="27" fillId="9" borderId="53" xfId="29" applyFont="1" applyFill="1" applyBorder="1" applyAlignment="1" applyProtection="1">
      <alignment horizontal="left"/>
      <protection hidden="1"/>
    </xf>
    <xf numFmtId="0" fontId="0" fillId="2" borderId="53" xfId="26" applyFont="1" applyFill="1" applyBorder="1" applyProtection="1">
      <alignment/>
      <protection hidden="1"/>
    </xf>
    <xf numFmtId="0" fontId="27" fillId="2" borderId="24" xfId="26" applyFont="1" applyFill="1" applyBorder="1" applyAlignment="1" applyProtection="1">
      <alignment horizontal="center"/>
      <protection hidden="1"/>
    </xf>
    <xf numFmtId="3" fontId="0" fillId="2" borderId="16" xfId="26" applyNumberFormat="1" applyFont="1" applyFill="1" applyBorder="1" applyAlignment="1" applyProtection="1">
      <alignment horizontal="right"/>
      <protection hidden="1"/>
    </xf>
    <xf numFmtId="3" fontId="17" fillId="0" borderId="78" xfId="26" applyNumberFormat="1" applyFont="1" applyFill="1" applyBorder="1" applyAlignment="1" applyProtection="1">
      <alignment horizontal="right"/>
      <protection hidden="1"/>
    </xf>
    <xf numFmtId="3" fontId="0" fillId="0" borderId="21" xfId="26" applyNumberFormat="1" applyBorder="1" applyProtection="1">
      <alignment/>
      <protection/>
    </xf>
    <xf numFmtId="0" fontId="17" fillId="2" borderId="56" xfId="26" applyFont="1" applyFill="1" applyBorder="1" applyAlignment="1" applyProtection="1">
      <alignment horizontal="right"/>
      <protection hidden="1"/>
    </xf>
    <xf numFmtId="0" fontId="17" fillId="2" borderId="32" xfId="26" applyFont="1" applyFill="1" applyBorder="1" applyAlignment="1" applyProtection="1">
      <alignment horizontal="right"/>
      <protection hidden="1"/>
    </xf>
    <xf numFmtId="0" fontId="17" fillId="2" borderId="32" xfId="26" applyFont="1" applyFill="1" applyBorder="1" applyAlignment="1" applyProtection="1" quotePrefix="1">
      <alignment horizontal="right"/>
      <protection hidden="1"/>
    </xf>
    <xf numFmtId="0" fontId="17" fillId="7" borderId="79" xfId="26" applyFont="1" applyFill="1" applyBorder="1" applyAlignment="1" applyProtection="1">
      <alignment horizontal="center"/>
      <protection hidden="1"/>
    </xf>
    <xf numFmtId="168" fontId="27" fillId="9" borderId="32" xfId="29" applyFont="1" applyFill="1" applyBorder="1" applyAlignment="1" applyProtection="1">
      <alignment horizontal="left"/>
      <protection hidden="1"/>
    </xf>
    <xf numFmtId="0" fontId="18" fillId="2" borderId="32" xfId="26" applyFont="1" applyFill="1" applyBorder="1" applyAlignment="1" applyProtection="1">
      <alignment/>
      <protection hidden="1"/>
    </xf>
    <xf numFmtId="0" fontId="27" fillId="2" borderId="31" xfId="26" applyFont="1" applyFill="1" applyBorder="1" applyAlignment="1" applyProtection="1">
      <alignment horizontal="center"/>
      <protection hidden="1"/>
    </xf>
    <xf numFmtId="3" fontId="0" fillId="2" borderId="56" xfId="26" applyNumberFormat="1" applyFont="1" applyFill="1" applyBorder="1" applyAlignment="1" applyProtection="1">
      <alignment horizontal="right"/>
      <protection hidden="1"/>
    </xf>
    <xf numFmtId="3" fontId="17" fillId="0" borderId="80" xfId="26" applyNumberFormat="1" applyFont="1" applyFill="1" applyBorder="1" applyAlignment="1" applyProtection="1">
      <alignment horizontal="right"/>
      <protection hidden="1"/>
    </xf>
    <xf numFmtId="170" fontId="27" fillId="2" borderId="32" xfId="0" applyNumberFormat="1" applyFont="1" applyFill="1" applyBorder="1" applyAlignment="1" applyProtection="1">
      <alignment horizontal="left" vertical="center"/>
      <protection hidden="1"/>
    </xf>
    <xf numFmtId="3" fontId="17" fillId="2" borderId="80" xfId="26" applyNumberFormat="1" applyFont="1" applyFill="1" applyBorder="1" applyAlignment="1" applyProtection="1">
      <alignment horizontal="right"/>
      <protection hidden="1"/>
    </xf>
    <xf numFmtId="168" fontId="0" fillId="9" borderId="32" xfId="29" applyFont="1" applyFill="1" applyBorder="1" applyAlignment="1" applyProtection="1">
      <alignment horizontal="left"/>
      <protection hidden="1"/>
    </xf>
    <xf numFmtId="3" fontId="0" fillId="0" borderId="80" xfId="26" applyNumberFormat="1" applyFont="1" applyFill="1" applyBorder="1" applyAlignment="1" applyProtection="1">
      <alignment horizontal="right"/>
      <protection hidden="1"/>
    </xf>
    <xf numFmtId="3" fontId="0" fillId="2" borderId="80" xfId="26" applyNumberFormat="1" applyFont="1" applyFill="1" applyBorder="1" applyAlignment="1" applyProtection="1">
      <alignment horizontal="right"/>
      <protection hidden="1"/>
    </xf>
    <xf numFmtId="49" fontId="0" fillId="2" borderId="56" xfId="26" applyNumberFormat="1" applyFont="1" applyFill="1" applyBorder="1" applyAlignment="1" applyProtection="1">
      <alignment horizontal="center"/>
      <protection hidden="1"/>
    </xf>
    <xf numFmtId="0" fontId="0" fillId="2" borderId="31" xfId="26" applyFont="1" applyFill="1" applyBorder="1" applyProtection="1">
      <alignment/>
      <protection hidden="1"/>
    </xf>
    <xf numFmtId="0" fontId="17" fillId="2" borderId="81" xfId="26" applyFont="1" applyFill="1" applyBorder="1" applyAlignment="1" applyProtection="1">
      <alignment horizontal="right"/>
      <protection hidden="1"/>
    </xf>
    <xf numFmtId="0" fontId="17" fillId="2" borderId="27" xfId="26" applyFont="1" applyFill="1" applyBorder="1" applyAlignment="1" applyProtection="1">
      <alignment horizontal="right"/>
      <protection hidden="1"/>
    </xf>
    <xf numFmtId="0" fontId="17" fillId="7" borderId="82" xfId="26" applyFont="1" applyFill="1" applyBorder="1" applyAlignment="1" applyProtection="1">
      <alignment horizontal="center"/>
      <protection hidden="1"/>
    </xf>
    <xf numFmtId="0" fontId="0" fillId="2" borderId="27" xfId="26" applyFont="1" applyFill="1" applyBorder="1" applyAlignment="1" applyProtection="1">
      <alignment horizontal="left"/>
      <protection hidden="1"/>
    </xf>
    <xf numFmtId="0" fontId="18" fillId="2" borderId="27" xfId="26" applyFont="1" applyFill="1" applyBorder="1" applyAlignment="1" applyProtection="1">
      <alignment/>
      <protection hidden="1"/>
    </xf>
    <xf numFmtId="0" fontId="0" fillId="2" borderId="26" xfId="26" applyFont="1" applyFill="1" applyBorder="1" applyAlignment="1" applyProtection="1">
      <alignment horizontal="center"/>
      <protection hidden="1"/>
    </xf>
    <xf numFmtId="3" fontId="0" fillId="2" borderId="81" xfId="26" applyNumberFormat="1" applyFont="1" applyFill="1" applyBorder="1" applyAlignment="1" applyProtection="1">
      <alignment horizontal="right"/>
      <protection hidden="1"/>
    </xf>
    <xf numFmtId="3" fontId="0" fillId="0" borderId="83" xfId="26" applyNumberFormat="1" applyFont="1" applyFill="1" applyBorder="1" applyAlignment="1" applyProtection="1">
      <alignment horizontal="right"/>
      <protection hidden="1"/>
    </xf>
    <xf numFmtId="0" fontId="17" fillId="0" borderId="30" xfId="26" applyFont="1" applyFill="1" applyBorder="1" applyAlignment="1" applyProtection="1">
      <alignment horizontal="center"/>
      <protection hidden="1"/>
    </xf>
    <xf numFmtId="0" fontId="0" fillId="0" borderId="30" xfId="0" applyBorder="1" applyAlignment="1">
      <alignment horizontal="left"/>
    </xf>
    <xf numFmtId="0" fontId="18" fillId="2" borderId="30" xfId="26" applyFont="1" applyFill="1" applyBorder="1" applyAlignment="1" applyProtection="1">
      <alignment horizontal="center" vertical="justify"/>
      <protection hidden="1"/>
    </xf>
    <xf numFmtId="0" fontId="18" fillId="2" borderId="30" xfId="26" applyFont="1" applyFill="1" applyBorder="1" applyProtection="1">
      <alignment/>
      <protection hidden="1"/>
    </xf>
    <xf numFmtId="49" fontId="0" fillId="2" borderId="30" xfId="26" applyNumberFormat="1" applyFont="1" applyFill="1" applyBorder="1" applyAlignment="1" applyProtection="1">
      <alignment horizontal="center"/>
      <protection hidden="1"/>
    </xf>
    <xf numFmtId="3" fontId="0" fillId="0" borderId="30" xfId="26" applyNumberFormat="1" applyFont="1" applyFill="1" applyBorder="1" applyAlignment="1" applyProtection="1">
      <alignment horizontal="right"/>
      <protection hidden="1"/>
    </xf>
    <xf numFmtId="0" fontId="0" fillId="0" borderId="21" xfId="26" applyBorder="1" applyProtection="1">
      <alignment/>
      <protection/>
    </xf>
    <xf numFmtId="0" fontId="0" fillId="0" borderId="45" xfId="26" applyFont="1" applyFill="1" applyBorder="1" applyAlignment="1" applyProtection="1">
      <alignment horizontal="left"/>
      <protection hidden="1"/>
    </xf>
    <xf numFmtId="0" fontId="0" fillId="0" borderId="60" xfId="26" applyFont="1" applyFill="1" applyBorder="1" applyAlignment="1" applyProtection="1">
      <alignment horizontal="center"/>
      <protection hidden="1"/>
    </xf>
    <xf numFmtId="0" fontId="0" fillId="0" borderId="60" xfId="0" applyBorder="1" applyAlignment="1">
      <alignment horizontal="left"/>
    </xf>
    <xf numFmtId="0" fontId="18" fillId="2" borderId="60" xfId="26" applyFont="1" applyFill="1" applyBorder="1" applyAlignment="1" applyProtection="1">
      <alignment horizontal="center" vertical="justify"/>
      <protection hidden="1"/>
    </xf>
    <xf numFmtId="0" fontId="18" fillId="2" borderId="60" xfId="26" applyFont="1" applyFill="1" applyBorder="1" applyProtection="1">
      <alignment/>
      <protection hidden="1"/>
    </xf>
    <xf numFmtId="49" fontId="0" fillId="2" borderId="60" xfId="26" applyNumberFormat="1" applyFont="1" applyFill="1" applyBorder="1" applyAlignment="1" applyProtection="1">
      <alignment horizontal="center"/>
      <protection hidden="1"/>
    </xf>
    <xf numFmtId="3" fontId="0" fillId="2" borderId="60" xfId="26" applyNumberFormat="1" applyFont="1" applyFill="1" applyBorder="1" applyAlignment="1" applyProtection="1">
      <alignment horizontal="center"/>
      <protection hidden="1"/>
    </xf>
    <xf numFmtId="3" fontId="0" fillId="0" borderId="43" xfId="26" applyNumberFormat="1" applyFont="1" applyFill="1" applyBorder="1" applyAlignment="1" applyProtection="1">
      <alignment horizontal="right"/>
      <protection hidden="1"/>
    </xf>
    <xf numFmtId="0" fontId="0" fillId="0" borderId="0" xfId="26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left"/>
    </xf>
    <xf numFmtId="0" fontId="18" fillId="2" borderId="0" xfId="26" applyFont="1" applyFill="1" applyBorder="1" applyAlignment="1" applyProtection="1">
      <alignment horizontal="center" vertical="justify"/>
      <protection hidden="1"/>
    </xf>
    <xf numFmtId="0" fontId="18" fillId="2" borderId="0" xfId="26" applyFont="1" applyFill="1" applyBorder="1" applyProtection="1">
      <alignment/>
      <protection hidden="1"/>
    </xf>
    <xf numFmtId="49" fontId="0" fillId="2" borderId="0" xfId="26" applyNumberFormat="1" applyFont="1" applyFill="1" applyBorder="1" applyAlignment="1" applyProtection="1">
      <alignment horizontal="center"/>
      <protection hidden="1"/>
    </xf>
    <xf numFmtId="0" fontId="0" fillId="0" borderId="51" xfId="26" applyFont="1" applyFill="1" applyBorder="1" applyAlignment="1" applyProtection="1">
      <alignment horizontal="center"/>
      <protection hidden="1"/>
    </xf>
    <xf numFmtId="0" fontId="0" fillId="0" borderId="18" xfId="26" applyFont="1" applyFill="1" applyBorder="1" applyAlignment="1" applyProtection="1">
      <alignment horizontal="center"/>
      <protection hidden="1"/>
    </xf>
    <xf numFmtId="0" fontId="0" fillId="0" borderId="18" xfId="0" applyBorder="1" applyAlignment="1">
      <alignment horizontal="left"/>
    </xf>
    <xf numFmtId="0" fontId="18" fillId="2" borderId="18" xfId="26" applyFont="1" applyFill="1" applyBorder="1" applyAlignment="1" applyProtection="1">
      <alignment horizontal="center" vertical="justify"/>
      <protection hidden="1"/>
    </xf>
    <xf numFmtId="0" fontId="18" fillId="2" borderId="18" xfId="26" applyFont="1" applyFill="1" applyBorder="1" applyProtection="1">
      <alignment/>
      <protection hidden="1"/>
    </xf>
    <xf numFmtId="49" fontId="0" fillId="2" borderId="18" xfId="26" applyNumberFormat="1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 horizontal="left"/>
    </xf>
    <xf numFmtId="0" fontId="18" fillId="2" borderId="11" xfId="26" applyFont="1" applyFill="1" applyBorder="1" applyAlignment="1" applyProtection="1">
      <alignment horizontal="center" vertical="justify"/>
      <protection hidden="1"/>
    </xf>
    <xf numFmtId="0" fontId="18" fillId="2" borderId="11" xfId="26" applyFont="1" applyFill="1" applyBorder="1" applyProtection="1">
      <alignment/>
      <protection hidden="1"/>
    </xf>
    <xf numFmtId="49" fontId="0" fillId="2" borderId="11" xfId="26" applyNumberFormat="1" applyFont="1" applyFill="1" applyBorder="1" applyAlignment="1" applyProtection="1">
      <alignment horizontal="center"/>
      <protection hidden="1"/>
    </xf>
    <xf numFmtId="3" fontId="0" fillId="2" borderId="11" xfId="26" applyNumberFormat="1" applyFont="1" applyFill="1" applyBorder="1" applyAlignment="1" applyProtection="1">
      <alignment horizontal="center"/>
      <protection hidden="1"/>
    </xf>
    <xf numFmtId="3" fontId="0" fillId="0" borderId="11" xfId="26" applyNumberFormat="1" applyFont="1" applyFill="1" applyBorder="1" applyAlignment="1" applyProtection="1">
      <alignment horizontal="right"/>
      <protection hidden="1"/>
    </xf>
    <xf numFmtId="181" fontId="0" fillId="0" borderId="73" xfId="26" applyNumberFormat="1" applyFont="1" applyBorder="1" applyAlignment="1" applyProtection="1">
      <alignment horizontal="center"/>
      <protection/>
    </xf>
    <xf numFmtId="181" fontId="0" fillId="0" borderId="75" xfId="26" applyNumberFormat="1" applyFont="1" applyBorder="1" applyAlignment="1" applyProtection="1">
      <alignment horizontal="center"/>
      <protection/>
    </xf>
    <xf numFmtId="181" fontId="24" fillId="0" borderId="76" xfId="26" applyNumberFormat="1" applyFont="1" applyBorder="1" applyAlignment="1" applyProtection="1">
      <alignment horizontal="center"/>
      <protection/>
    </xf>
    <xf numFmtId="181" fontId="24" fillId="0" borderId="0" xfId="26" applyNumberFormat="1" applyFont="1" applyBorder="1" applyAlignment="1" applyProtection="1">
      <alignment horizontal="center"/>
      <protection/>
    </xf>
    <xf numFmtId="0" fontId="17" fillId="2" borderId="17" xfId="26" applyFont="1" applyFill="1" applyBorder="1" applyAlignment="1" applyProtection="1">
      <alignment horizontal="right"/>
      <protection hidden="1"/>
    </xf>
    <xf numFmtId="0" fontId="17" fillId="2" borderId="18" xfId="26" applyFont="1" applyFill="1" applyBorder="1" applyAlignment="1" applyProtection="1">
      <alignment horizontal="right"/>
      <protection hidden="1"/>
    </xf>
    <xf numFmtId="168" fontId="0" fillId="9" borderId="53" xfId="29" applyFont="1" applyFill="1" applyBorder="1" applyAlignment="1" applyProtection="1">
      <alignment horizontal="left"/>
      <protection hidden="1"/>
    </xf>
    <xf numFmtId="0" fontId="17" fillId="0" borderId="77" xfId="26" applyFont="1" applyFill="1" applyBorder="1" applyAlignment="1" applyProtection="1">
      <alignment horizontal="center"/>
      <protection hidden="1"/>
    </xf>
    <xf numFmtId="0" fontId="0" fillId="2" borderId="16" xfId="26" applyFont="1" applyFill="1" applyBorder="1" applyAlignment="1" applyProtection="1">
      <alignment horizontal="center"/>
      <protection hidden="1"/>
    </xf>
    <xf numFmtId="173" fontId="17" fillId="0" borderId="78" xfId="26" applyNumberFormat="1" applyFont="1" applyFill="1" applyBorder="1" applyAlignment="1" applyProtection="1">
      <alignment horizontal="right"/>
      <protection hidden="1"/>
    </xf>
    <xf numFmtId="1" fontId="36" fillId="0" borderId="84" xfId="26" applyNumberFormat="1" applyFont="1" applyFill="1" applyBorder="1" applyAlignment="1" applyProtection="1">
      <alignment horizontal="center"/>
      <protection hidden="1"/>
    </xf>
    <xf numFmtId="0" fontId="17" fillId="0" borderId="23" xfId="26" applyFont="1" applyFill="1" applyBorder="1" applyAlignment="1" applyProtection="1">
      <alignment horizontal="center"/>
      <protection hidden="1"/>
    </xf>
    <xf numFmtId="0" fontId="0" fillId="2" borderId="56" xfId="26" applyFont="1" applyFill="1" applyBorder="1" applyAlignment="1" applyProtection="1">
      <alignment horizontal="center"/>
      <protection hidden="1"/>
    </xf>
    <xf numFmtId="173" fontId="17" fillId="0" borderId="80" xfId="26" applyNumberFormat="1" applyFont="1" applyFill="1" applyBorder="1" applyAlignment="1" applyProtection="1">
      <alignment horizontal="right"/>
      <protection hidden="1"/>
    </xf>
    <xf numFmtId="1" fontId="36" fillId="0" borderId="57" xfId="26" applyNumberFormat="1" applyFont="1" applyFill="1" applyBorder="1" applyAlignment="1" applyProtection="1">
      <alignment horizontal="center"/>
      <protection hidden="1"/>
    </xf>
    <xf numFmtId="0" fontId="18" fillId="2" borderId="32" xfId="26" applyFont="1" applyFill="1" applyBorder="1" applyAlignment="1" applyProtection="1">
      <alignment horizontal="center" vertical="justify"/>
      <protection hidden="1"/>
    </xf>
    <xf numFmtId="0" fontId="37" fillId="2" borderId="31" xfId="26" applyFont="1" applyFill="1" applyBorder="1" applyAlignment="1" applyProtection="1">
      <alignment horizontal="center"/>
      <protection hidden="1"/>
    </xf>
    <xf numFmtId="170" fontId="11" fillId="0" borderId="56" xfId="30" applyNumberFormat="1" applyFont="1" applyFill="1" applyBorder="1" applyAlignment="1" applyProtection="1">
      <alignment horizontal="left" vertical="center"/>
      <protection hidden="1" locked="0"/>
    </xf>
    <xf numFmtId="0" fontId="0" fillId="0" borderId="56" xfId="26" applyFont="1" applyFill="1" applyBorder="1" applyAlignment="1" applyProtection="1">
      <alignment horizontal="center"/>
      <protection hidden="1"/>
    </xf>
    <xf numFmtId="0" fontId="0" fillId="2" borderId="57" xfId="26" applyFont="1" applyFill="1" applyBorder="1" applyAlignment="1" applyProtection="1">
      <alignment/>
      <protection hidden="1"/>
    </xf>
    <xf numFmtId="0" fontId="37" fillId="2" borderId="85" xfId="26" applyFont="1" applyFill="1" applyBorder="1" applyAlignment="1" applyProtection="1">
      <alignment horizontal="center"/>
      <protection hidden="1"/>
    </xf>
    <xf numFmtId="0" fontId="0" fillId="0" borderId="32" xfId="30" applyFill="1" applyBorder="1" applyAlignment="1" applyProtection="1">
      <alignment vertical="center"/>
      <protection hidden="1" locked="0"/>
    </xf>
    <xf numFmtId="0" fontId="0" fillId="0" borderId="57" xfId="30" applyFill="1" applyBorder="1" applyAlignment="1" applyProtection="1">
      <alignment vertical="center"/>
      <protection hidden="1" locked="0"/>
    </xf>
    <xf numFmtId="170" fontId="27" fillId="0" borderId="32" xfId="0" applyNumberFormat="1" applyFont="1" applyFill="1" applyBorder="1" applyAlignment="1" applyProtection="1">
      <alignment horizontal="left" vertical="center"/>
      <protection hidden="1"/>
    </xf>
    <xf numFmtId="0" fontId="0" fillId="2" borderId="32" xfId="26" applyFont="1" applyFill="1" applyBorder="1" applyAlignment="1" applyProtection="1">
      <alignment/>
      <protection hidden="1"/>
    </xf>
    <xf numFmtId="0" fontId="18" fillId="2" borderId="85" xfId="26" applyFont="1" applyFill="1" applyBorder="1" applyAlignment="1" applyProtection="1">
      <alignment horizontal="center"/>
      <protection hidden="1"/>
    </xf>
    <xf numFmtId="173" fontId="17" fillId="2" borderId="80" xfId="26" applyNumberFormat="1" applyFont="1" applyFill="1" applyBorder="1" applyAlignment="1" applyProtection="1">
      <alignment horizontal="right"/>
      <protection hidden="1"/>
    </xf>
    <xf numFmtId="0" fontId="0" fillId="0" borderId="27" xfId="0" applyBorder="1" applyAlignment="1">
      <alignment horizontal="left"/>
    </xf>
    <xf numFmtId="0" fontId="0" fillId="2" borderId="27" xfId="26" applyFont="1" applyFill="1" applyBorder="1" applyAlignment="1" applyProtection="1">
      <alignment horizontal="center" vertical="justify"/>
      <protection hidden="1"/>
    </xf>
    <xf numFmtId="0" fontId="0" fillId="2" borderId="26" xfId="26" applyFont="1" applyFill="1" applyBorder="1" applyProtection="1">
      <alignment/>
      <protection hidden="1"/>
    </xf>
    <xf numFmtId="3" fontId="0" fillId="2" borderId="83" xfId="26" applyNumberFormat="1" applyFont="1" applyFill="1" applyBorder="1" applyAlignment="1" applyProtection="1">
      <alignment horizontal="right"/>
      <protection hidden="1"/>
    </xf>
    <xf numFmtId="1" fontId="36" fillId="0" borderId="86" xfId="26" applyNumberFormat="1" applyFont="1" applyFill="1" applyBorder="1" applyAlignment="1" applyProtection="1">
      <alignment horizontal="center"/>
      <protection hidden="1"/>
    </xf>
    <xf numFmtId="0" fontId="0" fillId="0" borderId="11" xfId="26" applyFont="1" applyFill="1" applyBorder="1" applyAlignment="1" applyProtection="1">
      <alignment horizontal="center"/>
      <protection hidden="1"/>
    </xf>
    <xf numFmtId="0" fontId="17" fillId="0" borderId="11" xfId="26" applyFont="1" applyFill="1" applyBorder="1" applyAlignment="1" applyProtection="1">
      <alignment horizontal="left"/>
      <protection hidden="1"/>
    </xf>
    <xf numFmtId="0" fontId="17" fillId="0" borderId="11" xfId="26" applyFont="1" applyFill="1" applyBorder="1" applyProtection="1">
      <alignment/>
      <protection hidden="1"/>
    </xf>
    <xf numFmtId="0" fontId="0" fillId="0" borderId="77" xfId="26" applyFont="1" applyFill="1" applyBorder="1" applyAlignment="1" applyProtection="1">
      <alignment horizontal="center"/>
      <protection hidden="1"/>
    </xf>
    <xf numFmtId="181" fontId="17" fillId="0" borderId="78" xfId="26" applyNumberFormat="1" applyFont="1" applyFill="1" applyBorder="1" applyAlignment="1" applyProtection="1">
      <alignment horizontal="right"/>
      <protection hidden="1"/>
    </xf>
    <xf numFmtId="1" fontId="36" fillId="2" borderId="24" xfId="26" applyNumberFormat="1" applyFont="1" applyFill="1" applyBorder="1" applyAlignment="1" applyProtection="1" quotePrefix="1">
      <alignment horizontal="center"/>
      <protection hidden="1"/>
    </xf>
    <xf numFmtId="0" fontId="0" fillId="0" borderId="87" xfId="26" applyFont="1" applyFill="1" applyBorder="1" applyAlignment="1" applyProtection="1">
      <alignment horizontal="center"/>
      <protection hidden="1"/>
    </xf>
    <xf numFmtId="181" fontId="17" fillId="0" borderId="88" xfId="26" applyNumberFormat="1" applyFont="1" applyFill="1" applyBorder="1" applyAlignment="1" applyProtection="1">
      <alignment horizontal="right"/>
      <protection hidden="1"/>
    </xf>
    <xf numFmtId="1" fontId="36" fillId="2" borderId="41" xfId="26" applyNumberFormat="1" applyFont="1" applyFill="1" applyBorder="1" applyAlignment="1" applyProtection="1">
      <alignment horizontal="center"/>
      <protection hidden="1"/>
    </xf>
    <xf numFmtId="181" fontId="17" fillId="0" borderId="89" xfId="26" applyNumberFormat="1" applyFont="1" applyFill="1" applyBorder="1" applyAlignment="1" applyProtection="1">
      <alignment horizontal="right"/>
      <protection hidden="1"/>
    </xf>
    <xf numFmtId="179" fontId="17" fillId="0" borderId="88" xfId="26" applyNumberFormat="1" applyFont="1" applyFill="1" applyBorder="1" applyAlignment="1" applyProtection="1">
      <alignment horizontal="right"/>
      <protection hidden="1"/>
    </xf>
    <xf numFmtId="181" fontId="0" fillId="0" borderId="89" xfId="26" applyNumberFormat="1" applyFont="1" applyFill="1" applyBorder="1" applyAlignment="1" applyProtection="1">
      <alignment horizontal="right"/>
      <protection hidden="1"/>
    </xf>
    <xf numFmtId="181" fontId="0" fillId="0" borderId="88" xfId="26" applyNumberFormat="1" applyFont="1" applyFill="1" applyBorder="1" applyAlignment="1" applyProtection="1">
      <alignment horizontal="right"/>
      <protection hidden="1"/>
    </xf>
    <xf numFmtId="181" fontId="0" fillId="0" borderId="90" xfId="26" applyNumberFormat="1" applyFont="1" applyFill="1" applyBorder="1" applyAlignment="1" applyProtection="1">
      <alignment horizontal="right"/>
      <protection hidden="1"/>
    </xf>
    <xf numFmtId="0" fontId="0" fillId="0" borderId="15" xfId="0" applyBorder="1" applyAlignment="1">
      <alignment vertical="center"/>
    </xf>
    <xf numFmtId="0" fontId="17" fillId="2" borderId="15" xfId="26" applyFont="1" applyFill="1" applyBorder="1" applyAlignment="1" applyProtection="1">
      <alignment horizontal="center"/>
      <protection hidden="1"/>
    </xf>
    <xf numFmtId="0" fontId="0" fillId="0" borderId="15" xfId="0" applyBorder="1" applyAlignment="1">
      <alignment horizontal="left" vertical="justify"/>
    </xf>
    <xf numFmtId="0" fontId="18" fillId="2" borderId="15" xfId="26" applyFont="1" applyFill="1" applyBorder="1" applyAlignment="1" applyProtection="1">
      <alignment/>
      <protection hidden="1"/>
    </xf>
    <xf numFmtId="0" fontId="27" fillId="2" borderId="15" xfId="26" applyFont="1" applyFill="1" applyBorder="1" applyAlignment="1" applyProtection="1">
      <alignment horizontal="center"/>
      <protection hidden="1"/>
    </xf>
    <xf numFmtId="49" fontId="27" fillId="2" borderId="30" xfId="26" applyNumberFormat="1" applyFont="1" applyFill="1" applyBorder="1" applyAlignment="1" applyProtection="1">
      <alignment horizontal="center"/>
      <protection hidden="1"/>
    </xf>
    <xf numFmtId="1" fontId="36" fillId="2" borderId="15" xfId="26" applyNumberFormat="1" applyFont="1" applyFill="1" applyBorder="1" applyAlignment="1" applyProtection="1">
      <alignment horizontal="center"/>
      <protection hidden="1"/>
    </xf>
    <xf numFmtId="49" fontId="0" fillId="2" borderId="15" xfId="26" applyNumberFormat="1" applyFont="1" applyFill="1" applyBorder="1" applyAlignment="1" applyProtection="1">
      <alignment horizontal="center"/>
      <protection hidden="1"/>
    </xf>
    <xf numFmtId="181" fontId="0" fillId="0" borderId="0" xfId="26" applyNumberFormat="1" applyBorder="1" applyProtection="1">
      <alignment/>
      <protection/>
    </xf>
    <xf numFmtId="0" fontId="17" fillId="2" borderId="16" xfId="26" applyFont="1" applyFill="1" applyBorder="1" applyAlignment="1" applyProtection="1">
      <alignment/>
      <protection hidden="1"/>
    </xf>
    <xf numFmtId="0" fontId="17" fillId="2" borderId="53" xfId="26" applyFont="1" applyFill="1" applyBorder="1" applyAlignment="1" applyProtection="1">
      <alignment/>
      <protection hidden="1"/>
    </xf>
    <xf numFmtId="0" fontId="27" fillId="2" borderId="53" xfId="26" applyFont="1" applyFill="1" applyBorder="1" applyAlignment="1" applyProtection="1">
      <alignment horizontal="left"/>
      <protection hidden="1"/>
    </xf>
    <xf numFmtId="0" fontId="27" fillId="2" borderId="53" xfId="26" applyFont="1" applyFill="1" applyBorder="1" applyProtection="1">
      <alignment/>
      <protection hidden="1"/>
    </xf>
    <xf numFmtId="0" fontId="27" fillId="0" borderId="24" xfId="26" applyFont="1" applyFill="1" applyBorder="1" applyAlignment="1" applyProtection="1">
      <alignment horizontal="center"/>
      <protection hidden="1"/>
    </xf>
    <xf numFmtId="3" fontId="27" fillId="2" borderId="78" xfId="26" applyNumberFormat="1" applyFont="1" applyFill="1" applyBorder="1" applyAlignment="1" applyProtection="1">
      <alignment horizontal="right"/>
      <protection hidden="1"/>
    </xf>
    <xf numFmtId="1" fontId="36" fillId="2" borderId="54" xfId="26" applyNumberFormat="1" applyFont="1" applyFill="1" applyBorder="1" applyAlignment="1" applyProtection="1">
      <alignment horizontal="center"/>
      <protection hidden="1"/>
    </xf>
    <xf numFmtId="181" fontId="0" fillId="0" borderId="91" xfId="26" applyNumberFormat="1" applyBorder="1" applyAlignment="1" applyProtection="1">
      <alignment horizontal="right"/>
      <protection/>
    </xf>
    <xf numFmtId="0" fontId="17" fillId="2" borderId="56" xfId="26" applyFont="1" applyFill="1" applyBorder="1" applyAlignment="1" applyProtection="1">
      <alignment/>
      <protection hidden="1"/>
    </xf>
    <xf numFmtId="0" fontId="17" fillId="2" borderId="32" xfId="26" applyFont="1" applyFill="1" applyBorder="1" applyAlignment="1" applyProtection="1">
      <alignment/>
      <protection hidden="1"/>
    </xf>
    <xf numFmtId="0" fontId="27" fillId="0" borderId="31" xfId="26" applyFont="1" applyFill="1" applyBorder="1" applyAlignment="1" applyProtection="1">
      <alignment horizontal="center"/>
      <protection hidden="1"/>
    </xf>
    <xf numFmtId="3" fontId="27" fillId="2" borderId="92" xfId="26" applyNumberFormat="1" applyFont="1" applyFill="1" applyBorder="1" applyAlignment="1" applyProtection="1">
      <alignment horizontal="right"/>
      <protection hidden="1"/>
    </xf>
    <xf numFmtId="1" fontId="36" fillId="2" borderId="84" xfId="26" applyNumberFormat="1" applyFont="1" applyFill="1" applyBorder="1" applyAlignment="1" applyProtection="1">
      <alignment horizontal="center"/>
      <protection hidden="1"/>
    </xf>
    <xf numFmtId="1" fontId="36" fillId="2" borderId="57" xfId="26" applyNumberFormat="1" applyFont="1" applyFill="1" applyBorder="1" applyAlignment="1" applyProtection="1">
      <alignment horizontal="center"/>
      <protection hidden="1"/>
    </xf>
    <xf numFmtId="0" fontId="17" fillId="2" borderId="81" xfId="26" applyFont="1" applyFill="1" applyBorder="1" applyAlignment="1" applyProtection="1">
      <alignment/>
      <protection hidden="1"/>
    </xf>
    <xf numFmtId="0" fontId="17" fillId="2" borderId="27" xfId="26" applyFont="1" applyFill="1" applyBorder="1" applyAlignment="1" applyProtection="1">
      <alignment/>
      <protection hidden="1"/>
    </xf>
    <xf numFmtId="0" fontId="27" fillId="2" borderId="81" xfId="26" applyFont="1" applyFill="1" applyBorder="1" applyAlignment="1" applyProtection="1">
      <alignment horizontal="left"/>
      <protection hidden="1"/>
    </xf>
    <xf numFmtId="0" fontId="27" fillId="2" borderId="27" xfId="26" applyFont="1" applyFill="1" applyBorder="1" applyAlignment="1" applyProtection="1">
      <alignment horizontal="left"/>
      <protection hidden="1"/>
    </xf>
    <xf numFmtId="0" fontId="27" fillId="0" borderId="26" xfId="26" applyFont="1" applyFill="1" applyBorder="1" applyAlignment="1" applyProtection="1">
      <alignment horizontal="center"/>
      <protection hidden="1"/>
    </xf>
    <xf numFmtId="3" fontId="27" fillId="2" borderId="90" xfId="26" applyNumberFormat="1" applyFont="1" applyFill="1" applyBorder="1" applyAlignment="1" applyProtection="1">
      <alignment horizontal="right"/>
      <protection hidden="1"/>
    </xf>
    <xf numFmtId="1" fontId="36" fillId="2" borderId="86" xfId="26" applyNumberFormat="1" applyFont="1" applyFill="1" applyBorder="1" applyAlignment="1" applyProtection="1">
      <alignment horizontal="center"/>
      <protection hidden="1"/>
    </xf>
    <xf numFmtId="181" fontId="0" fillId="0" borderId="0" xfId="26" applyNumberFormat="1" applyProtection="1">
      <alignment/>
      <protection/>
    </xf>
    <xf numFmtId="0" fontId="19" fillId="2" borderId="45" xfId="26" applyFont="1" applyFill="1" applyBorder="1" applyAlignment="1" applyProtection="1">
      <alignment horizontal="left" vertical="center"/>
      <protection hidden="1" locked="0"/>
    </xf>
    <xf numFmtId="0" fontId="11" fillId="2" borderId="60" xfId="26" applyFont="1" applyFill="1" applyBorder="1" applyAlignment="1" applyProtection="1">
      <alignment horizontal="left" vertical="center"/>
      <protection hidden="1" locked="0"/>
    </xf>
    <xf numFmtId="0" fontId="0" fillId="0" borderId="60" xfId="26" applyFont="1" applyBorder="1" applyAlignment="1" applyProtection="1">
      <alignment horizontal="left" vertical="center"/>
      <protection hidden="1" locked="0"/>
    </xf>
    <xf numFmtId="0" fontId="0" fillId="0" borderId="43" xfId="26" applyFont="1" applyBorder="1" applyAlignment="1" applyProtection="1">
      <alignment horizontal="left" vertical="center"/>
      <protection hidden="1" locked="0"/>
    </xf>
    <xf numFmtId="181" fontId="0" fillId="0" borderId="22" xfId="26" applyNumberFormat="1" applyFill="1" applyBorder="1" applyProtection="1">
      <alignment/>
      <protection/>
    </xf>
    <xf numFmtId="0" fontId="11" fillId="2" borderId="66" xfId="26" applyFont="1" applyFill="1" applyBorder="1" applyAlignment="1" applyProtection="1">
      <alignment horizontal="left" vertical="center"/>
      <protection hidden="1" locked="0"/>
    </xf>
    <xf numFmtId="0" fontId="0" fillId="0" borderId="0" xfId="26" applyFont="1" applyBorder="1" applyAlignment="1" applyProtection="1">
      <alignment horizontal="left" vertical="center"/>
      <protection hidden="1" locked="0"/>
    </xf>
    <xf numFmtId="0" fontId="0" fillId="0" borderId="67" xfId="26" applyFont="1" applyBorder="1" applyAlignment="1" applyProtection="1">
      <alignment horizontal="left" vertical="center"/>
      <protection hidden="1" locked="0"/>
    </xf>
    <xf numFmtId="183" fontId="0" fillId="0" borderId="22" xfId="26" applyNumberFormat="1" applyBorder="1" applyAlignment="1" applyProtection="1">
      <alignment horizontal="right"/>
      <protection/>
    </xf>
    <xf numFmtId="0" fontId="11" fillId="2" borderId="18" xfId="26" applyFont="1" applyFill="1" applyBorder="1" applyAlignment="1" applyProtection="1">
      <alignment horizontal="left" vertical="center"/>
      <protection hidden="1" locked="0"/>
    </xf>
    <xf numFmtId="0" fontId="0" fillId="0" borderId="18" xfId="26" applyFont="1" applyBorder="1" applyAlignment="1" applyProtection="1">
      <alignment horizontal="left" vertical="center"/>
      <protection hidden="1" locked="0"/>
    </xf>
    <xf numFmtId="0" fontId="0" fillId="0" borderId="39" xfId="26" applyFont="1" applyBorder="1" applyAlignment="1" applyProtection="1">
      <alignment horizontal="left" vertical="center"/>
      <protection hidden="1" locked="0"/>
    </xf>
    <xf numFmtId="183" fontId="0" fillId="0" borderId="44" xfId="26" applyNumberFormat="1" applyBorder="1" applyAlignment="1" applyProtection="1">
      <alignment horizontal="right"/>
      <protection/>
    </xf>
    <xf numFmtId="181" fontId="17" fillId="0" borderId="0" xfId="26" applyNumberFormat="1" applyFont="1" applyBorder="1" applyAlignment="1" applyProtection="1">
      <alignment horizontal="left" vertical="center"/>
      <protection hidden="1"/>
    </xf>
    <xf numFmtId="181" fontId="17" fillId="0" borderId="0" xfId="26" applyNumberFormat="1" applyFont="1" applyFill="1" applyBorder="1" applyAlignment="1" applyProtection="1">
      <alignment horizontal="left" vertical="center"/>
      <protection hidden="1"/>
    </xf>
    <xf numFmtId="0" fontId="0" fillId="0" borderId="0" xfId="26" applyBorder="1" applyProtection="1">
      <alignment/>
      <protection/>
    </xf>
    <xf numFmtId="181" fontId="13" fillId="2" borderId="0" xfId="26" applyNumberFormat="1" applyFont="1" applyFill="1" applyBorder="1" applyAlignment="1" applyProtection="1">
      <alignment vertical="center"/>
      <protection hidden="1"/>
    </xf>
    <xf numFmtId="181" fontId="11" fillId="0" borderId="0" xfId="26" applyNumberFormat="1" applyFont="1" applyFill="1" applyBorder="1" applyAlignment="1" applyProtection="1">
      <alignment/>
      <protection hidden="1"/>
    </xf>
    <xf numFmtId="181" fontId="0" fillId="0" borderId="0" xfId="26" applyNumberFormat="1" applyFill="1" applyBorder="1" applyAlignment="1" applyProtection="1">
      <alignment/>
      <protection hidden="1" locked="0"/>
    </xf>
    <xf numFmtId="0" fontId="0" fillId="2" borderId="0" xfId="26" applyFill="1" applyBorder="1" applyProtection="1">
      <alignment/>
      <protection/>
    </xf>
    <xf numFmtId="3" fontId="17" fillId="0" borderId="83" xfId="26" applyNumberFormat="1" applyFont="1" applyFill="1" applyBorder="1" applyAlignment="1" applyProtection="1">
      <alignment horizontal="right"/>
      <protection hidden="1"/>
    </xf>
    <xf numFmtId="170" fontId="27" fillId="2" borderId="56" xfId="0" applyNumberFormat="1" applyFont="1" applyFill="1" applyBorder="1" applyAlignment="1" applyProtection="1">
      <alignment horizontal="left" vertical="center"/>
      <protection hidden="1"/>
    </xf>
    <xf numFmtId="170" fontId="11" fillId="2" borderId="56" xfId="30" applyNumberFormat="1" applyFont="1" applyFill="1" applyBorder="1" applyAlignment="1" applyProtection="1">
      <alignment horizontal="left" vertical="center"/>
      <protection hidden="1" locked="0"/>
    </xf>
    <xf numFmtId="0" fontId="0" fillId="0" borderId="32" xfId="30" applyBorder="1" applyAlignment="1" applyProtection="1">
      <alignment vertical="center"/>
      <protection hidden="1" locked="0"/>
    </xf>
    <xf numFmtId="0" fontId="0" fillId="0" borderId="57" xfId="30" applyBorder="1" applyAlignment="1" applyProtection="1">
      <alignment vertical="center"/>
      <protection hidden="1" locked="0"/>
    </xf>
    <xf numFmtId="0" fontId="18" fillId="0" borderId="31" xfId="26" applyFont="1" applyFill="1" applyBorder="1" applyAlignment="1" applyProtection="1">
      <alignment horizontal="center"/>
      <protection hidden="1"/>
    </xf>
    <xf numFmtId="1" fontId="36" fillId="0" borderId="93" xfId="26" applyNumberFormat="1" applyFont="1" applyFill="1" applyBorder="1" applyAlignment="1" applyProtection="1">
      <alignment horizontal="center"/>
      <protection hidden="1"/>
    </xf>
    <xf numFmtId="0" fontId="0" fillId="0" borderId="32" xfId="0" applyBorder="1" applyAlignment="1">
      <alignment horizontal="left"/>
    </xf>
    <xf numFmtId="0" fontId="0" fillId="2" borderId="32" xfId="26" applyFont="1" applyFill="1" applyBorder="1" applyAlignment="1" applyProtection="1">
      <alignment horizontal="center" vertical="justify"/>
      <protection hidden="1"/>
    </xf>
    <xf numFmtId="170" fontId="11" fillId="2" borderId="81" xfId="30" applyNumberFormat="1" applyFont="1" applyFill="1" applyBorder="1" applyAlignment="1" applyProtection="1">
      <alignment horizontal="left" vertical="center"/>
      <protection hidden="1" locked="0"/>
    </xf>
    <xf numFmtId="173" fontId="17" fillId="2" borderId="83" xfId="26" applyNumberFormat="1" applyFont="1" applyFill="1" applyBorder="1" applyAlignment="1" applyProtection="1">
      <alignment horizontal="right"/>
      <protection hidden="1"/>
    </xf>
    <xf numFmtId="173" fontId="17" fillId="2" borderId="78" xfId="26" applyNumberFormat="1" applyFont="1" applyFill="1" applyBorder="1" applyAlignment="1" applyProtection="1">
      <alignment horizontal="right"/>
      <protection hidden="1"/>
    </xf>
    <xf numFmtId="168" fontId="27" fillId="9" borderId="18" xfId="29" applyFont="1" applyFill="1" applyBorder="1" applyAlignment="1" applyProtection="1">
      <alignment horizontal="left"/>
      <protection hidden="1"/>
    </xf>
    <xf numFmtId="170" fontId="27" fillId="2" borderId="60" xfId="0" applyNumberFormat="1" applyFont="1" applyFill="1" applyBorder="1" applyAlignment="1" applyProtection="1">
      <alignment horizontal="left" vertical="center"/>
      <protection hidden="1"/>
    </xf>
    <xf numFmtId="0" fontId="0" fillId="2" borderId="60" xfId="26" applyFont="1" applyFill="1" applyBorder="1" applyAlignment="1" applyProtection="1">
      <alignment/>
      <protection hidden="1"/>
    </xf>
    <xf numFmtId="0" fontId="37" fillId="2" borderId="94" xfId="26" applyFont="1" applyFill="1" applyBorder="1" applyAlignment="1" applyProtection="1">
      <alignment horizontal="center"/>
      <protection hidden="1"/>
    </xf>
    <xf numFmtId="3" fontId="0" fillId="2" borderId="95" xfId="26" applyNumberFormat="1" applyFont="1" applyFill="1" applyBorder="1" applyAlignment="1" applyProtection="1">
      <alignment horizontal="right"/>
      <protection hidden="1"/>
    </xf>
    <xf numFmtId="0" fontId="0" fillId="2" borderId="96" xfId="26" applyFont="1" applyFill="1" applyBorder="1" applyProtection="1">
      <alignment/>
      <protection hidden="1"/>
    </xf>
    <xf numFmtId="181" fontId="17" fillId="0" borderId="97" xfId="26" applyNumberFormat="1" applyFont="1" applyFill="1" applyBorder="1" applyAlignment="1" applyProtection="1">
      <alignment horizontal="right"/>
      <protection hidden="1"/>
    </xf>
    <xf numFmtId="179" fontId="17" fillId="0" borderId="90" xfId="26" applyNumberFormat="1" applyFont="1" applyFill="1" applyBorder="1" applyAlignment="1" applyProtection="1">
      <alignment horizontal="right"/>
      <protection hidden="1"/>
    </xf>
    <xf numFmtId="181" fontId="0" fillId="0" borderId="92" xfId="26" applyNumberFormat="1" applyFont="1" applyFill="1" applyBorder="1" applyAlignment="1" applyProtection="1">
      <alignment horizontal="right"/>
      <protection hidden="1"/>
    </xf>
    <xf numFmtId="181" fontId="14" fillId="2" borderId="0" xfId="26" applyNumberFormat="1" applyFont="1" applyFill="1" applyBorder="1" applyAlignment="1" applyProtection="1">
      <alignment vertical="center"/>
      <protection hidden="1"/>
    </xf>
    <xf numFmtId="0" fontId="0" fillId="2" borderId="0" xfId="26" applyFont="1" applyFill="1" applyBorder="1" applyProtection="1">
      <alignment/>
      <protection/>
    </xf>
    <xf numFmtId="0" fontId="17" fillId="2" borderId="53" xfId="26" applyFont="1" applyFill="1" applyBorder="1" applyAlignment="1" applyProtection="1">
      <alignment horizontal="right"/>
      <protection hidden="1"/>
    </xf>
    <xf numFmtId="1" fontId="36" fillId="0" borderId="54" xfId="26" applyNumberFormat="1" applyFont="1" applyFill="1" applyBorder="1" applyAlignment="1" applyProtection="1">
      <alignment horizontal="center"/>
      <protection hidden="1"/>
    </xf>
    <xf numFmtId="173" fontId="23" fillId="0" borderId="80" xfId="26" applyNumberFormat="1" applyFont="1" applyFill="1" applyBorder="1" applyAlignment="1" applyProtection="1">
      <alignment horizontal="right"/>
      <protection hidden="1"/>
    </xf>
    <xf numFmtId="170" fontId="11" fillId="0" borderId="81" xfId="30" applyNumberFormat="1" applyFont="1" applyFill="1" applyBorder="1" applyAlignment="1" applyProtection="1">
      <alignment horizontal="left" vertical="center"/>
      <protection hidden="1" locked="0"/>
    </xf>
    <xf numFmtId="173" fontId="17" fillId="0" borderId="83" xfId="26" applyNumberFormat="1" applyFont="1" applyFill="1" applyBorder="1" applyAlignment="1" applyProtection="1">
      <alignment horizontal="right"/>
      <protection hidden="1"/>
    </xf>
    <xf numFmtId="0" fontId="11" fillId="0" borderId="0" xfId="26" applyFont="1" applyFill="1" applyBorder="1" applyAlignment="1" applyProtection="1">
      <alignment horizontal="left" vertical="center"/>
      <protection hidden="1" locked="0"/>
    </xf>
    <xf numFmtId="0" fontId="0" fillId="0" borderId="0" xfId="26" applyFont="1" applyFill="1" applyBorder="1" applyAlignment="1" applyProtection="1">
      <alignment horizontal="left" vertical="center"/>
      <protection hidden="1" locked="0"/>
    </xf>
    <xf numFmtId="181" fontId="14" fillId="0" borderId="0" xfId="26" applyNumberFormat="1" applyFont="1" applyFill="1" applyBorder="1" applyAlignment="1" applyProtection="1">
      <alignment horizontal="left" vertical="center"/>
      <protection hidden="1"/>
    </xf>
    <xf numFmtId="181" fontId="13" fillId="0" borderId="0" xfId="26" applyNumberFormat="1" applyFont="1" applyFill="1" applyBorder="1" applyAlignment="1" applyProtection="1">
      <alignment vertical="center"/>
      <protection hidden="1"/>
    </xf>
    <xf numFmtId="181" fontId="11" fillId="0" borderId="0" xfId="26" applyNumberFormat="1" applyFont="1" applyFill="1" applyBorder="1" applyAlignment="1" applyProtection="1">
      <alignment vertical="center"/>
      <protection hidden="1"/>
    </xf>
    <xf numFmtId="181" fontId="11" fillId="0" borderId="0" xfId="26" applyNumberFormat="1" applyFont="1" applyFill="1" applyBorder="1" applyAlignment="1" applyProtection="1">
      <alignment horizontal="left" vertical="center"/>
      <protection hidden="1"/>
    </xf>
    <xf numFmtId="181" fontId="13" fillId="0" borderId="0" xfId="26" applyNumberFormat="1" applyFont="1" applyFill="1" applyBorder="1" applyAlignment="1" applyProtection="1">
      <alignment horizontal="left" vertical="center"/>
      <protection hidden="1"/>
    </xf>
    <xf numFmtId="181" fontId="13" fillId="0" borderId="0" xfId="26" applyNumberFormat="1" applyFont="1" applyFill="1" applyBorder="1" applyAlignment="1" applyProtection="1">
      <alignment/>
      <protection hidden="1"/>
    </xf>
    <xf numFmtId="181" fontId="11" fillId="0" borderId="0" xfId="26" applyNumberFormat="1" applyFont="1" applyFill="1" applyBorder="1" applyAlignment="1" applyProtection="1">
      <alignment vertical="center"/>
      <protection hidden="1" locked="0"/>
    </xf>
    <xf numFmtId="181" fontId="11" fillId="0" borderId="0" xfId="26" applyNumberFormat="1" applyFont="1" applyFill="1" applyBorder="1" applyAlignment="1" applyProtection="1">
      <alignment horizontal="left" vertical="center"/>
      <protection hidden="1" locked="0"/>
    </xf>
    <xf numFmtId="181" fontId="14" fillId="0" borderId="0" xfId="26" applyNumberFormat="1" applyFont="1" applyFill="1" applyBorder="1" applyAlignment="1" applyProtection="1">
      <alignment vertical="center"/>
      <protection hidden="1" locked="0"/>
    </xf>
    <xf numFmtId="181" fontId="0" fillId="0" borderId="0" xfId="26" applyNumberFormat="1" applyFont="1" applyFill="1" applyBorder="1" applyAlignment="1" applyProtection="1">
      <alignment vertical="center"/>
      <protection hidden="1"/>
    </xf>
    <xf numFmtId="181" fontId="0" fillId="0" borderId="0" xfId="26" applyNumberFormat="1" applyFont="1" applyFill="1" applyBorder="1" applyAlignment="1" applyProtection="1">
      <alignment horizontal="left" vertical="center"/>
      <protection hidden="1"/>
    </xf>
    <xf numFmtId="181" fontId="14" fillId="0" borderId="0" xfId="26" applyNumberFormat="1" applyFont="1" applyFill="1" applyBorder="1" applyAlignment="1" applyProtection="1">
      <alignment/>
      <protection hidden="1"/>
    </xf>
    <xf numFmtId="181" fontId="0" fillId="0" borderId="0" xfId="26" applyNumberFormat="1" applyFont="1" applyFill="1" applyBorder="1" applyAlignment="1" applyProtection="1">
      <alignment/>
      <protection hidden="1"/>
    </xf>
    <xf numFmtId="181" fontId="0" fillId="0" borderId="0" xfId="26" applyNumberFormat="1" applyFont="1" applyFill="1" applyBorder="1" applyAlignment="1" applyProtection="1">
      <alignment vertical="center"/>
      <protection hidden="1" locked="0"/>
    </xf>
    <xf numFmtId="181" fontId="0" fillId="0" borderId="0" xfId="26" applyNumberFormat="1" applyFont="1" applyFill="1" applyBorder="1" applyAlignment="1" applyProtection="1">
      <alignment horizontal="left" vertical="center"/>
      <protection hidden="1" locked="0"/>
    </xf>
    <xf numFmtId="181" fontId="0" fillId="0" borderId="0" xfId="26" applyNumberFormat="1" applyFont="1" applyFill="1" applyBorder="1" applyAlignment="1" applyProtection="1">
      <alignment/>
      <protection hidden="1" locked="0"/>
    </xf>
    <xf numFmtId="0" fontId="0" fillId="0" borderId="11" xfId="0" applyBorder="1" applyAlignment="1">
      <alignment vertical="center"/>
    </xf>
    <xf numFmtId="168" fontId="0" fillId="9" borderId="72" xfId="29" applyFont="1" applyFill="1" applyBorder="1" applyAlignment="1" applyProtection="1">
      <alignment horizontal="left" vertical="justify"/>
      <protection hidden="1"/>
    </xf>
    <xf numFmtId="0" fontId="0" fillId="0" borderId="30" xfId="0" applyFont="1" applyBorder="1" applyAlignment="1">
      <alignment horizontal="left" vertical="justify"/>
    </xf>
    <xf numFmtId="0" fontId="0" fillId="0" borderId="19" xfId="0" applyFont="1" applyBorder="1" applyAlignment="1">
      <alignment horizontal="left" vertical="justify"/>
    </xf>
    <xf numFmtId="0" fontId="0" fillId="0" borderId="11" xfId="0" applyFont="1" applyBorder="1" applyAlignment="1">
      <alignment horizontal="left" vertical="justify"/>
    </xf>
    <xf numFmtId="49" fontId="0" fillId="2" borderId="16" xfId="26" applyNumberFormat="1" applyFont="1" applyFill="1" applyBorder="1" applyAlignment="1" applyProtection="1">
      <alignment horizontal="center"/>
      <protection hidden="1"/>
    </xf>
    <xf numFmtId="49" fontId="0" fillId="2" borderId="53" xfId="26" applyNumberFormat="1" applyFont="1" applyFill="1" applyBorder="1" applyAlignment="1" applyProtection="1">
      <alignment horizontal="center"/>
      <protection hidden="1"/>
    </xf>
    <xf numFmtId="49" fontId="0" fillId="2" borderId="54" xfId="26" applyNumberFormat="1" applyFont="1" applyFill="1" applyBorder="1" applyAlignment="1" applyProtection="1">
      <alignment horizontal="center"/>
      <protection hidden="1"/>
    </xf>
    <xf numFmtId="0" fontId="17" fillId="2" borderId="72" xfId="26" applyFont="1" applyFill="1" applyBorder="1" applyAlignment="1" applyProtection="1">
      <alignment vertical="center"/>
      <protection hidden="1"/>
    </xf>
    <xf numFmtId="0" fontId="0" fillId="0" borderId="19" xfId="0" applyBorder="1" applyAlignment="1">
      <alignment vertical="center"/>
    </xf>
    <xf numFmtId="0" fontId="17" fillId="2" borderId="30" xfId="26" applyFont="1" applyFill="1" applyBorder="1" applyAlignment="1" applyProtection="1">
      <alignment vertical="center"/>
      <protection hidden="1"/>
    </xf>
    <xf numFmtId="3" fontId="0" fillId="2" borderId="53" xfId="26" applyNumberFormat="1" applyFont="1" applyFill="1" applyBorder="1" applyAlignment="1" applyProtection="1">
      <alignment horizontal="center"/>
      <protection hidden="1"/>
    </xf>
    <xf numFmtId="3" fontId="0" fillId="2" borderId="54" xfId="26" applyNumberFormat="1" applyFont="1" applyFill="1" applyBorder="1" applyAlignment="1" applyProtection="1">
      <alignment horizontal="center"/>
      <protection hidden="1"/>
    </xf>
    <xf numFmtId="3" fontId="0" fillId="2" borderId="56" xfId="26" applyNumberFormat="1" applyFont="1" applyFill="1" applyBorder="1" applyAlignment="1" applyProtection="1">
      <alignment horizontal="center"/>
      <protection hidden="1"/>
    </xf>
    <xf numFmtId="3" fontId="0" fillId="2" borderId="32" xfId="26" applyNumberFormat="1" applyFont="1" applyFill="1" applyBorder="1" applyAlignment="1" applyProtection="1">
      <alignment horizontal="center"/>
      <protection hidden="1"/>
    </xf>
    <xf numFmtId="3" fontId="0" fillId="2" borderId="57" xfId="26" applyNumberFormat="1" applyFont="1" applyFill="1" applyBorder="1" applyAlignment="1" applyProtection="1">
      <alignment horizontal="center"/>
      <protection hidden="1"/>
    </xf>
    <xf numFmtId="181" fontId="0" fillId="0" borderId="91" xfId="26" applyNumberFormat="1" applyBorder="1" applyAlignment="1" applyProtection="1">
      <alignment horizontal="right" vertical="center"/>
      <protection locked="0"/>
    </xf>
    <xf numFmtId="181" fontId="0" fillId="0" borderId="76" xfId="26" applyNumberFormat="1" applyBorder="1" applyAlignment="1" applyProtection="1">
      <alignment horizontal="right" vertical="center"/>
      <protection/>
    </xf>
    <xf numFmtId="3" fontId="0" fillId="2" borderId="16" xfId="26" applyNumberFormat="1" applyFont="1" applyFill="1" applyBorder="1" applyAlignment="1" applyProtection="1">
      <alignment horizontal="center"/>
      <protection hidden="1"/>
    </xf>
    <xf numFmtId="170" fontId="11" fillId="0" borderId="56" xfId="30" applyNumberFormat="1" applyFont="1" applyFill="1" applyBorder="1" applyAlignment="1" applyProtection="1">
      <alignment horizontal="left" vertical="center"/>
      <protection hidden="1" locked="0"/>
    </xf>
    <xf numFmtId="170" fontId="11" fillId="0" borderId="32" xfId="30" applyNumberFormat="1" applyFont="1" applyFill="1" applyBorder="1" applyAlignment="1" applyProtection="1">
      <alignment horizontal="left" vertical="center"/>
      <protection hidden="1" locked="0"/>
    </xf>
    <xf numFmtId="170" fontId="11" fillId="0" borderId="57" xfId="30" applyNumberFormat="1" applyFont="1" applyFill="1" applyBorder="1" applyAlignment="1" applyProtection="1">
      <alignment horizontal="left" vertical="center"/>
      <protection hidden="1" locked="0"/>
    </xf>
    <xf numFmtId="181" fontId="0" fillId="0" borderId="91" xfId="26" applyNumberFormat="1" applyBorder="1" applyAlignment="1" applyProtection="1">
      <alignment horizontal="right" vertical="center"/>
      <protection/>
    </xf>
    <xf numFmtId="181" fontId="0" fillId="0" borderId="73" xfId="26" applyNumberFormat="1" applyBorder="1" applyAlignment="1" applyProtection="1">
      <alignment horizontal="right" vertical="center"/>
      <protection/>
    </xf>
    <xf numFmtId="49" fontId="0" fillId="2" borderId="81" xfId="26" applyNumberFormat="1" applyFont="1" applyFill="1" applyBorder="1" applyAlignment="1" applyProtection="1">
      <alignment horizontal="center"/>
      <protection hidden="1"/>
    </xf>
    <xf numFmtId="49" fontId="0" fillId="2" borderId="27" xfId="26" applyNumberFormat="1" applyFont="1" applyFill="1" applyBorder="1" applyAlignment="1" applyProtection="1">
      <alignment horizontal="center"/>
      <protection hidden="1"/>
    </xf>
    <xf numFmtId="49" fontId="0" fillId="2" borderId="86" xfId="26" applyNumberFormat="1" applyFont="1" applyFill="1" applyBorder="1" applyAlignment="1" applyProtection="1">
      <alignment horizontal="center"/>
      <protection hidden="1"/>
    </xf>
    <xf numFmtId="49" fontId="0" fillId="2" borderId="32" xfId="26" applyNumberFormat="1" applyFont="1" applyFill="1" applyBorder="1" applyAlignment="1" applyProtection="1">
      <alignment horizontal="center"/>
      <protection hidden="1"/>
    </xf>
    <xf numFmtId="49" fontId="0" fillId="2" borderId="57" xfId="26" applyNumberFormat="1" applyFont="1" applyFill="1" applyBorder="1" applyAlignment="1" applyProtection="1">
      <alignment horizontal="center"/>
      <protection hidden="1"/>
    </xf>
    <xf numFmtId="0" fontId="0" fillId="2" borderId="72" xfId="26" applyFont="1" applyFill="1" applyBorder="1" applyAlignment="1" applyProtection="1">
      <alignment horizontal="center"/>
      <protection hidden="1"/>
    </xf>
    <xf numFmtId="0" fontId="0" fillId="2" borderId="30" xfId="26" applyFont="1" applyFill="1" applyBorder="1" applyAlignment="1" applyProtection="1">
      <alignment horizontal="center"/>
      <protection hidden="1"/>
    </xf>
    <xf numFmtId="0" fontId="0" fillId="2" borderId="98" xfId="26" applyFont="1" applyFill="1" applyBorder="1" applyAlignment="1" applyProtection="1">
      <alignment horizontal="center"/>
      <protection hidden="1"/>
    </xf>
    <xf numFmtId="49" fontId="0" fillId="2" borderId="56" xfId="26" applyNumberFormat="1" applyFont="1" applyFill="1" applyBorder="1" applyAlignment="1" applyProtection="1">
      <alignment horizontal="center"/>
      <protection hidden="1"/>
    </xf>
    <xf numFmtId="49" fontId="17" fillId="2" borderId="56" xfId="26" applyNumberFormat="1" applyFont="1" applyFill="1" applyBorder="1" applyAlignment="1" applyProtection="1">
      <alignment horizontal="center"/>
      <protection hidden="1"/>
    </xf>
    <xf numFmtId="49" fontId="17" fillId="2" borderId="32" xfId="26" applyNumberFormat="1" applyFont="1" applyFill="1" applyBorder="1" applyAlignment="1" applyProtection="1">
      <alignment horizontal="center"/>
      <protection hidden="1"/>
    </xf>
    <xf numFmtId="49" fontId="17" fillId="2" borderId="57" xfId="26" applyNumberFormat="1" applyFont="1" applyFill="1" applyBorder="1" applyAlignment="1" applyProtection="1">
      <alignment horizontal="center"/>
      <protection hidden="1"/>
    </xf>
    <xf numFmtId="3" fontId="17" fillId="8" borderId="99" xfId="26" applyNumberFormat="1" applyFont="1" applyFill="1" applyBorder="1" applyAlignment="1" applyProtection="1">
      <alignment horizontal="center"/>
      <protection hidden="1"/>
    </xf>
    <xf numFmtId="3" fontId="17" fillId="8" borderId="8" xfId="26" applyNumberFormat="1" applyFont="1" applyFill="1" applyBorder="1" applyAlignment="1" applyProtection="1">
      <alignment horizontal="center"/>
      <protection hidden="1"/>
    </xf>
    <xf numFmtId="3" fontId="17" fillId="8" borderId="100" xfId="26" applyNumberFormat="1" applyFont="1" applyFill="1" applyBorder="1" applyAlignment="1" applyProtection="1">
      <alignment horizontal="center"/>
      <protection hidden="1"/>
    </xf>
    <xf numFmtId="3" fontId="15" fillId="8" borderId="101" xfId="27" applyNumberFormat="1" applyFont="1" applyFill="1" applyBorder="1" applyAlignment="1" applyProtection="1">
      <alignment horizontal="center" vertical="center" wrapText="1"/>
      <protection hidden="1" locked="0"/>
    </xf>
    <xf numFmtId="3" fontId="15" fillId="8" borderId="15" xfId="27" applyNumberFormat="1" applyFont="1" applyFill="1" applyBorder="1" applyAlignment="1" applyProtection="1">
      <alignment horizontal="center" vertical="center" wrapText="1"/>
      <protection hidden="1" locked="0"/>
    </xf>
    <xf numFmtId="3" fontId="15" fillId="8" borderId="102" xfId="27" applyNumberFormat="1" applyFont="1" applyFill="1" applyBorder="1" applyAlignment="1" applyProtection="1">
      <alignment horizontal="center" vertical="center" wrapText="1"/>
      <protection hidden="1" locked="0"/>
    </xf>
    <xf numFmtId="0" fontId="0" fillId="2" borderId="19" xfId="26" applyFont="1" applyFill="1" applyBorder="1" applyAlignment="1" applyProtection="1">
      <alignment horizontal="center"/>
      <protection hidden="1"/>
    </xf>
    <xf numFmtId="0" fontId="0" fillId="2" borderId="11" xfId="26" applyFont="1" applyFill="1" applyBorder="1" applyAlignment="1" applyProtection="1">
      <alignment horizontal="center"/>
      <protection hidden="1"/>
    </xf>
    <xf numFmtId="0" fontId="0" fillId="2" borderId="103" xfId="26" applyFont="1" applyFill="1" applyBorder="1" applyAlignment="1" applyProtection="1">
      <alignment horizontal="center"/>
      <protection hidden="1"/>
    </xf>
    <xf numFmtId="0" fontId="13" fillId="2" borderId="104" xfId="26" applyFont="1" applyFill="1" applyBorder="1" applyAlignment="1" applyProtection="1">
      <alignment horizontal="center" vertical="center"/>
      <protection hidden="1"/>
    </xf>
    <xf numFmtId="0" fontId="13" fillId="2" borderId="38" xfId="26" applyFont="1" applyFill="1" applyBorder="1" applyAlignment="1" applyProtection="1">
      <alignment horizontal="center" vertical="center"/>
      <protection hidden="1"/>
    </xf>
    <xf numFmtId="0" fontId="13" fillId="2" borderId="71" xfId="26" applyFont="1" applyFill="1" applyBorder="1" applyAlignment="1" applyProtection="1">
      <alignment horizontal="center" vertical="center"/>
      <protection hidden="1"/>
    </xf>
    <xf numFmtId="1" fontId="15" fillId="8" borderId="37" xfId="26" applyNumberFormat="1" applyFont="1" applyFill="1" applyBorder="1" applyAlignment="1" applyProtection="1">
      <alignment horizontal="center" vertical="center"/>
      <protection hidden="1" locked="0"/>
    </xf>
    <xf numFmtId="1" fontId="15" fillId="8" borderId="38" xfId="26" applyNumberFormat="1" applyFont="1" applyFill="1" applyBorder="1" applyAlignment="1" applyProtection="1">
      <alignment horizontal="center" vertical="center"/>
      <protection hidden="1" locked="0"/>
    </xf>
    <xf numFmtId="1" fontId="17" fillId="8" borderId="105" xfId="26" applyNumberFormat="1" applyFont="1" applyFill="1" applyBorder="1" applyAlignment="1" applyProtection="1">
      <alignment horizontal="center" vertical="center"/>
      <protection hidden="1" locked="0"/>
    </xf>
    <xf numFmtId="3" fontId="0" fillId="2" borderId="81" xfId="26" applyNumberFormat="1" applyFont="1" applyFill="1" applyBorder="1" applyAlignment="1" applyProtection="1">
      <alignment horizontal="center"/>
      <protection hidden="1"/>
    </xf>
    <xf numFmtId="3" fontId="0" fillId="2" borderId="27" xfId="26" applyNumberFormat="1" applyFont="1" applyFill="1" applyBorder="1" applyAlignment="1" applyProtection="1">
      <alignment horizontal="center"/>
      <protection hidden="1"/>
    </xf>
    <xf numFmtId="3" fontId="0" fillId="2" borderId="86" xfId="26" applyNumberFormat="1" applyFont="1" applyFill="1" applyBorder="1" applyAlignment="1" applyProtection="1">
      <alignment horizontal="center"/>
      <protection hidden="1"/>
    </xf>
    <xf numFmtId="0" fontId="14" fillId="2" borderId="11" xfId="26" applyFont="1" applyFill="1" applyBorder="1" applyAlignment="1" applyProtection="1">
      <alignment horizontal="center"/>
      <protection hidden="1"/>
    </xf>
    <xf numFmtId="0" fontId="6" fillId="0" borderId="20" xfId="26" applyFont="1" applyBorder="1" applyAlignment="1" applyProtection="1">
      <alignment horizontal="center" vertical="center"/>
      <protection hidden="1"/>
    </xf>
    <xf numFmtId="0" fontId="0" fillId="2" borderId="42" xfId="26" applyFont="1" applyFill="1" applyBorder="1" applyAlignment="1" applyProtection="1">
      <alignment horizontal="center"/>
      <protection hidden="1"/>
    </xf>
    <xf numFmtId="0" fontId="0" fillId="2" borderId="0" xfId="26" applyFont="1" applyFill="1" applyBorder="1" applyAlignment="1" applyProtection="1">
      <alignment horizontal="center"/>
      <protection hidden="1"/>
    </xf>
    <xf numFmtId="0" fontId="0" fillId="2" borderId="74" xfId="26" applyFont="1" applyFill="1" applyBorder="1" applyAlignment="1" applyProtection="1">
      <alignment horizontal="center"/>
      <protection hidden="1"/>
    </xf>
    <xf numFmtId="0" fontId="7" fillId="0" borderId="14" xfId="26" applyFont="1" applyFill="1" applyBorder="1" applyAlignment="1" applyProtection="1">
      <alignment horizontal="center" vertical="center"/>
      <protection hidden="1"/>
    </xf>
    <xf numFmtId="0" fontId="7" fillId="0" borderId="15" xfId="26" applyFont="1" applyFill="1" applyBorder="1" applyAlignment="1" applyProtection="1">
      <alignment horizontal="center" vertical="center"/>
      <protection hidden="1"/>
    </xf>
    <xf numFmtId="0" fontId="7" fillId="0" borderId="10" xfId="26" applyFont="1" applyFill="1" applyBorder="1" applyAlignment="1" applyProtection="1">
      <alignment horizontal="center" vertical="center"/>
      <protection hidden="1"/>
    </xf>
    <xf numFmtId="168" fontId="13" fillId="0" borderId="106" xfId="27" applyFont="1" applyFill="1" applyBorder="1" applyAlignment="1" applyProtection="1">
      <alignment horizontal="left" vertical="center" wrapText="1"/>
      <protection hidden="1" locked="0"/>
    </xf>
    <xf numFmtId="168" fontId="13" fillId="0" borderId="15" xfId="27" applyFont="1" applyFill="1" applyBorder="1" applyAlignment="1" applyProtection="1">
      <alignment horizontal="left" vertical="center" wrapText="1"/>
      <protection hidden="1" locked="0"/>
    </xf>
    <xf numFmtId="168" fontId="15" fillId="8" borderId="15" xfId="27" applyFont="1" applyFill="1" applyBorder="1" applyAlignment="1" applyProtection="1">
      <alignment horizontal="left" vertical="center" wrapText="1"/>
      <protection hidden="1" locked="0"/>
    </xf>
    <xf numFmtId="168" fontId="15" fillId="8" borderId="107" xfId="27" applyFont="1" applyFill="1" applyBorder="1" applyAlignment="1" applyProtection="1">
      <alignment horizontal="left" vertical="center" wrapText="1"/>
      <protection hidden="1" locked="0"/>
    </xf>
    <xf numFmtId="181" fontId="11" fillId="0" borderId="0" xfId="26" applyNumberFormat="1" applyFont="1" applyFill="1" applyBorder="1" applyAlignment="1" applyProtection="1">
      <alignment horizontal="left" vertical="center"/>
      <protection hidden="1"/>
    </xf>
    <xf numFmtId="14" fontId="0" fillId="0" borderId="0" xfId="26" applyNumberFormat="1" applyFont="1" applyFill="1" applyBorder="1" applyAlignment="1" applyProtection="1">
      <alignment horizontal="left"/>
      <protection hidden="1" locked="0"/>
    </xf>
    <xf numFmtId="181" fontId="17" fillId="0" borderId="0" xfId="26" applyNumberFormat="1" applyFont="1" applyFill="1" applyBorder="1" applyAlignment="1" applyProtection="1">
      <alignment horizontal="left" vertical="center"/>
      <protection hidden="1"/>
    </xf>
    <xf numFmtId="168" fontId="15" fillId="8" borderId="108" xfId="27" applyFont="1" applyFill="1" applyBorder="1" applyAlignment="1" applyProtection="1">
      <alignment horizontal="left" vertical="center" wrapText="1"/>
      <protection hidden="1" locked="0"/>
    </xf>
    <xf numFmtId="168" fontId="15" fillId="8" borderId="37" xfId="27" applyFont="1" applyFill="1" applyBorder="1" applyAlignment="1" applyProtection="1">
      <alignment horizontal="left" vertical="center" wrapText="1"/>
      <protection hidden="1" locked="0"/>
    </xf>
    <xf numFmtId="49" fontId="17" fillId="2" borderId="81" xfId="26" applyNumberFormat="1" applyFont="1" applyFill="1" applyBorder="1" applyAlignment="1" applyProtection="1">
      <alignment horizontal="center"/>
      <protection hidden="1"/>
    </xf>
    <xf numFmtId="49" fontId="17" fillId="2" borderId="27" xfId="26" applyNumberFormat="1" applyFont="1" applyFill="1" applyBorder="1" applyAlignment="1" applyProtection="1">
      <alignment horizontal="center"/>
      <protection hidden="1"/>
    </xf>
    <xf numFmtId="49" fontId="17" fillId="2" borderId="86" xfId="26" applyNumberFormat="1" applyFont="1" applyFill="1" applyBorder="1" applyAlignment="1" applyProtection="1">
      <alignment horizontal="center"/>
      <protection hidden="1"/>
    </xf>
    <xf numFmtId="181" fontId="0" fillId="0" borderId="0" xfId="26" applyNumberFormat="1" applyFont="1" applyFill="1" applyBorder="1" applyAlignment="1" applyProtection="1">
      <alignment horizontal="left" vertical="center"/>
      <protection hidden="1"/>
    </xf>
    <xf numFmtId="168" fontId="15" fillId="8" borderId="37" xfId="27" applyFont="1" applyFill="1" applyBorder="1" applyAlignment="1" applyProtection="1">
      <alignment horizontal="left" vertical="center" wrapText="1" indent="1"/>
      <protection hidden="1" locked="0"/>
    </xf>
    <xf numFmtId="168" fontId="15" fillId="8" borderId="38" xfId="27" applyFont="1" applyFill="1" applyBorder="1" applyAlignment="1" applyProtection="1">
      <alignment horizontal="left" vertical="center" wrapText="1" indent="1"/>
      <protection hidden="1" locked="0"/>
    </xf>
    <xf numFmtId="0" fontId="17" fillId="8" borderId="38" xfId="26" applyFont="1" applyFill="1" applyBorder="1" applyAlignment="1" applyProtection="1">
      <alignment horizontal="left" vertical="center" wrapText="1" indent="1"/>
      <protection hidden="1" locked="0"/>
    </xf>
    <xf numFmtId="0" fontId="17" fillId="8" borderId="71" xfId="26" applyFont="1" applyFill="1" applyBorder="1" applyAlignment="1" applyProtection="1">
      <alignment horizontal="left" vertical="center" wrapText="1" indent="1"/>
      <protection hidden="1" locked="0"/>
    </xf>
    <xf numFmtId="49" fontId="17" fillId="2" borderId="16" xfId="26" applyNumberFormat="1" applyFont="1" applyFill="1" applyBorder="1" applyAlignment="1" applyProtection="1">
      <alignment horizontal="center"/>
      <protection hidden="1"/>
    </xf>
    <xf numFmtId="49" fontId="17" fillId="2" borderId="53" xfId="26" applyNumberFormat="1" applyFont="1" applyFill="1" applyBorder="1" applyAlignment="1" applyProtection="1">
      <alignment horizontal="center"/>
      <protection hidden="1"/>
    </xf>
    <xf numFmtId="49" fontId="17" fillId="2" borderId="54" xfId="26" applyNumberFormat="1" applyFont="1" applyFill="1" applyBorder="1" applyAlignment="1" applyProtection="1">
      <alignment horizontal="center"/>
      <protection hidden="1"/>
    </xf>
    <xf numFmtId="0" fontId="23" fillId="0" borderId="18" xfId="26" applyFont="1" applyBorder="1" applyAlignment="1" applyProtection="1">
      <alignment horizontal="left" vertical="justify"/>
      <protection/>
    </xf>
    <xf numFmtId="0" fontId="0" fillId="0" borderId="0" xfId="26" applyBorder="1" applyAlignment="1" applyProtection="1">
      <alignment/>
      <protection hidden="1" locked="0"/>
    </xf>
    <xf numFmtId="0" fontId="6" fillId="0" borderId="109" xfId="26" applyFont="1" applyBorder="1" applyAlignment="1" applyProtection="1">
      <alignment horizontal="center" vertical="center"/>
      <protection hidden="1"/>
    </xf>
    <xf numFmtId="0" fontId="6" fillId="0" borderId="3" xfId="26" applyFont="1" applyBorder="1" applyAlignment="1" applyProtection="1">
      <alignment horizontal="center" vertical="center"/>
      <protection hidden="1"/>
    </xf>
    <xf numFmtId="0" fontId="15" fillId="8" borderId="110" xfId="26" applyFont="1" applyFill="1" applyBorder="1" applyAlignment="1" applyProtection="1">
      <alignment/>
      <protection hidden="1" locked="0"/>
    </xf>
    <xf numFmtId="0" fontId="17" fillId="8" borderId="111" xfId="26" applyFont="1" applyFill="1" applyBorder="1" applyAlignment="1" applyProtection="1">
      <alignment/>
      <protection hidden="1" locked="0"/>
    </xf>
    <xf numFmtId="0" fontId="15" fillId="8" borderId="91" xfId="26" applyFont="1" applyFill="1" applyBorder="1" applyAlignment="1" applyProtection="1">
      <alignment/>
      <protection hidden="1" locked="0"/>
    </xf>
    <xf numFmtId="0" fontId="17" fillId="8" borderId="22" xfId="26" applyFont="1" applyFill="1" applyBorder="1" applyAlignment="1" applyProtection="1">
      <alignment/>
      <protection hidden="1" locked="0"/>
    </xf>
    <xf numFmtId="0" fontId="11" fillId="2" borderId="59" xfId="26" applyFont="1" applyFill="1" applyBorder="1" applyAlignment="1" applyProtection="1">
      <alignment/>
      <protection hidden="1" locked="0"/>
    </xf>
    <xf numFmtId="0" fontId="0" fillId="0" borderId="112" xfId="26" applyBorder="1" applyAlignment="1" applyProtection="1">
      <alignment/>
      <protection hidden="1" locked="0"/>
    </xf>
    <xf numFmtId="0" fontId="11" fillId="2" borderId="56" xfId="26" applyFont="1" applyFill="1" applyBorder="1" applyAlignment="1" applyProtection="1">
      <alignment/>
      <protection hidden="1" locked="0"/>
    </xf>
    <xf numFmtId="0" fontId="0" fillId="0" borderId="57" xfId="26" applyBorder="1" applyAlignment="1" applyProtection="1">
      <alignment/>
      <protection hidden="1" locked="0"/>
    </xf>
    <xf numFmtId="0" fontId="0" fillId="0" borderId="61" xfId="26" applyBorder="1" applyAlignment="1" applyProtection="1">
      <alignment/>
      <protection hidden="1" locked="0"/>
    </xf>
    <xf numFmtId="0" fontId="0" fillId="0" borderId="5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7" xfId="0" applyBorder="1" applyAlignment="1">
      <alignment horizontal="center"/>
    </xf>
    <xf numFmtId="172" fontId="6" fillId="8" borderId="113" xfId="28" applyNumberFormat="1" applyFont="1" applyFill="1" applyBorder="1" applyAlignment="1" applyProtection="1">
      <alignment horizontal="center"/>
      <protection hidden="1" locked="0"/>
    </xf>
    <xf numFmtId="172" fontId="6" fillId="8" borderId="114" xfId="28" applyNumberFormat="1" applyFont="1" applyFill="1" applyBorder="1" applyAlignment="1" applyProtection="1">
      <alignment horizontal="center"/>
      <protection hidden="1" locked="0"/>
    </xf>
    <xf numFmtId="172" fontId="6" fillId="8" borderId="115" xfId="28" applyNumberFormat="1" applyFont="1" applyFill="1" applyBorder="1" applyAlignment="1" applyProtection="1">
      <alignment horizontal="center"/>
      <protection hidden="1" locked="0"/>
    </xf>
    <xf numFmtId="0" fontId="15" fillId="2" borderId="6" xfId="26" applyFont="1" applyFill="1" applyBorder="1" applyAlignment="1" applyProtection="1">
      <alignment horizontal="center"/>
      <protection hidden="1" locked="0"/>
    </xf>
    <xf numFmtId="0" fontId="0" fillId="0" borderId="6" xfId="26" applyBorder="1" applyAlignment="1" applyProtection="1">
      <alignment/>
      <protection hidden="1" locked="0"/>
    </xf>
    <xf numFmtId="0" fontId="0" fillId="0" borderId="116" xfId="26" applyBorder="1" applyAlignment="1" applyProtection="1">
      <alignment/>
      <protection hidden="1" locked="0"/>
    </xf>
    <xf numFmtId="0" fontId="11" fillId="2" borderId="17" xfId="26" applyFont="1" applyFill="1" applyBorder="1" applyAlignment="1" applyProtection="1">
      <alignment/>
      <protection hidden="1" locked="0"/>
    </xf>
    <xf numFmtId="0" fontId="0" fillId="0" borderId="117" xfId="26" applyBorder="1" applyAlignment="1" applyProtection="1">
      <alignment/>
      <protection hidden="1" locked="0"/>
    </xf>
    <xf numFmtId="0" fontId="0" fillId="0" borderId="84" xfId="26" applyBorder="1" applyAlignment="1" applyProtection="1">
      <alignment/>
      <protection hidden="1" locked="0"/>
    </xf>
    <xf numFmtId="0" fontId="0" fillId="0" borderId="11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84" xfId="0" applyBorder="1" applyAlignment="1">
      <alignment horizontal="center"/>
    </xf>
    <xf numFmtId="0" fontId="14" fillId="2" borderId="14" xfId="26" applyFont="1" applyFill="1" applyBorder="1" applyAlignment="1" applyProtection="1">
      <alignment horizontal="center"/>
      <protection hidden="1"/>
    </xf>
    <xf numFmtId="0" fontId="14" fillId="2" borderId="15" xfId="26" applyFont="1" applyFill="1" applyBorder="1" applyAlignment="1" applyProtection="1">
      <alignment horizontal="center"/>
      <protection hidden="1"/>
    </xf>
    <xf numFmtId="0" fontId="0" fillId="0" borderId="58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168" fontId="15" fillId="8" borderId="119" xfId="27" applyFont="1" applyFill="1" applyBorder="1" applyAlignment="1" applyProtection="1">
      <alignment horizontal="center" vertical="center" wrapText="1"/>
      <protection hidden="1" locked="0"/>
    </xf>
    <xf numFmtId="0" fontId="17" fillId="8" borderId="120" xfId="26" applyFont="1" applyFill="1" applyBorder="1" applyAlignment="1" applyProtection="1">
      <alignment horizontal="center" vertical="center" wrapText="1"/>
      <protection hidden="1" locked="0"/>
    </xf>
    <xf numFmtId="0" fontId="17" fillId="8" borderId="121" xfId="26" applyFont="1" applyFill="1" applyBorder="1" applyAlignment="1" applyProtection="1">
      <alignment horizontal="center" vertical="center" wrapText="1"/>
      <protection hidden="1" locked="0"/>
    </xf>
    <xf numFmtId="168" fontId="16" fillId="8" borderId="106" xfId="27" applyFont="1" applyFill="1" applyBorder="1" applyAlignment="1" applyProtection="1">
      <alignment horizontal="center" vertical="center" wrapText="1"/>
      <protection hidden="1" locked="0"/>
    </xf>
    <xf numFmtId="168" fontId="16" fillId="8" borderId="15" xfId="27" applyFont="1" applyFill="1" applyBorder="1" applyAlignment="1" applyProtection="1">
      <alignment horizontal="center" vertical="center" wrapText="1"/>
      <protection hidden="1" locked="0"/>
    </xf>
    <xf numFmtId="168" fontId="16" fillId="8" borderId="102" xfId="27" applyFont="1" applyFill="1" applyBorder="1" applyAlignment="1" applyProtection="1">
      <alignment horizontal="center" vertical="center" wrapText="1"/>
      <protection hidden="1" locked="0"/>
    </xf>
    <xf numFmtId="1" fontId="15" fillId="8" borderId="119" xfId="26" applyNumberFormat="1" applyFont="1" applyFill="1" applyBorder="1" applyAlignment="1" applyProtection="1">
      <alignment horizontal="center" vertical="center"/>
      <protection hidden="1" locked="0"/>
    </xf>
    <xf numFmtId="1" fontId="17" fillId="8" borderId="120" xfId="26" applyNumberFormat="1" applyFont="1" applyFill="1" applyBorder="1" applyAlignment="1" applyProtection="1">
      <alignment horizontal="center" vertical="center"/>
      <protection hidden="1" locked="0"/>
    </xf>
    <xf numFmtId="1" fontId="17" fillId="8" borderId="122" xfId="26" applyNumberFormat="1" applyFont="1" applyFill="1" applyBorder="1" applyAlignment="1" applyProtection="1">
      <alignment horizontal="center" vertical="center"/>
      <protection hidden="1" locked="0"/>
    </xf>
    <xf numFmtId="0" fontId="0" fillId="0" borderId="123" xfId="26" applyBorder="1" applyAlignment="1" applyProtection="1">
      <alignment/>
      <protection hidden="1" locked="0"/>
    </xf>
    <xf numFmtId="0" fontId="17" fillId="7" borderId="124" xfId="26" applyFont="1" applyFill="1" applyBorder="1" applyAlignment="1" applyProtection="1">
      <alignment horizontal="center"/>
      <protection hidden="1"/>
    </xf>
    <xf numFmtId="181" fontId="17" fillId="7" borderId="124" xfId="26" applyNumberFormat="1" applyFont="1" applyFill="1" applyBorder="1" applyAlignment="1" applyProtection="1">
      <alignment horizontal="right"/>
      <protection hidden="1"/>
    </xf>
    <xf numFmtId="181" fontId="17" fillId="7" borderId="125" xfId="26" applyNumberFormat="1" applyFont="1" applyFill="1" applyBorder="1" applyAlignment="1" applyProtection="1">
      <alignment horizontal="right"/>
      <protection hidden="1"/>
    </xf>
    <xf numFmtId="0" fontId="11" fillId="8" borderId="22" xfId="26" applyFont="1" applyFill="1" applyBorder="1" applyAlignment="1" applyProtection="1">
      <alignment/>
      <protection hidden="1" locked="0"/>
    </xf>
    <xf numFmtId="0" fontId="0" fillId="8" borderId="79" xfId="26" applyFill="1" applyBorder="1" applyAlignment="1" applyProtection="1">
      <alignment/>
      <protection hidden="1" locked="0"/>
    </xf>
    <xf numFmtId="0" fontId="11" fillId="8" borderId="126" xfId="26" applyFont="1" applyFill="1" applyBorder="1" applyAlignment="1" applyProtection="1">
      <alignment/>
      <protection hidden="1" locked="0"/>
    </xf>
    <xf numFmtId="0" fontId="0" fillId="8" borderId="82" xfId="26" applyFill="1" applyBorder="1" applyAlignment="1" applyProtection="1">
      <alignment/>
      <protection hidden="1" locked="0"/>
    </xf>
    <xf numFmtId="0" fontId="11" fillId="8" borderId="127" xfId="26" applyFont="1" applyFill="1" applyBorder="1" applyAlignment="1" applyProtection="1">
      <alignment/>
      <protection hidden="1" locked="0"/>
    </xf>
    <xf numFmtId="0" fontId="0" fillId="8" borderId="126" xfId="26" applyFill="1" applyBorder="1" applyAlignment="1" applyProtection="1">
      <alignment/>
      <protection hidden="1" locked="0"/>
    </xf>
    <xf numFmtId="0" fontId="11" fillId="8" borderId="91" xfId="26" applyFont="1" applyFill="1" applyBorder="1" applyAlignment="1" applyProtection="1">
      <alignment/>
      <protection hidden="1" locked="0"/>
    </xf>
    <xf numFmtId="0" fontId="0" fillId="8" borderId="22" xfId="26" applyFill="1" applyBorder="1" applyAlignment="1" applyProtection="1">
      <alignment/>
      <protection hidden="1" locked="0"/>
    </xf>
    <xf numFmtId="0" fontId="0" fillId="2" borderId="31" xfId="26" applyFont="1" applyFill="1" applyBorder="1" applyAlignment="1" applyProtection="1">
      <alignment horizontal="center"/>
      <protection hidden="1"/>
    </xf>
    <xf numFmtId="181" fontId="0" fillId="8" borderId="31" xfId="26" applyNumberFormat="1" applyFont="1" applyFill="1" applyBorder="1" applyAlignment="1" applyProtection="1">
      <alignment horizontal="right"/>
      <protection hidden="1"/>
    </xf>
    <xf numFmtId="181" fontId="0" fillId="8" borderId="128" xfId="26" applyNumberFormat="1" applyFont="1" applyFill="1" applyBorder="1" applyAlignment="1" applyProtection="1">
      <alignment horizontal="right"/>
      <protection hidden="1"/>
    </xf>
    <xf numFmtId="0" fontId="21" fillId="0" borderId="81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86" xfId="0" applyFont="1" applyBorder="1" applyAlignment="1">
      <alignment horizontal="center"/>
    </xf>
    <xf numFmtId="0" fontId="0" fillId="2" borderId="20" xfId="26" applyFont="1" applyFill="1" applyBorder="1" applyAlignment="1" applyProtection="1">
      <alignment horizontal="center" vertical="justify"/>
      <protection hidden="1"/>
    </xf>
    <xf numFmtId="0" fontId="0" fillId="2" borderId="20" xfId="26" applyFill="1" applyBorder="1" applyAlignment="1" applyProtection="1">
      <alignment horizontal="center" vertical="justify"/>
      <protection hidden="1"/>
    </xf>
    <xf numFmtId="0" fontId="0" fillId="2" borderId="25" xfId="26" applyFill="1" applyBorder="1" applyAlignment="1" applyProtection="1">
      <alignment horizontal="center"/>
      <protection hidden="1"/>
    </xf>
    <xf numFmtId="3" fontId="0" fillId="8" borderId="25" xfId="26" applyNumberFormat="1" applyFill="1" applyBorder="1" applyAlignment="1" applyProtection="1">
      <alignment horizontal="right"/>
      <protection hidden="1"/>
    </xf>
    <xf numFmtId="0" fontId="17" fillId="2" borderId="31" xfId="26" applyFont="1" applyFill="1" applyBorder="1" applyAlignment="1" applyProtection="1">
      <alignment horizontal="center"/>
      <protection hidden="1"/>
    </xf>
    <xf numFmtId="0" fontId="21" fillId="0" borderId="16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15" fillId="8" borderId="111" xfId="26" applyFont="1" applyFill="1" applyBorder="1" applyAlignment="1" applyProtection="1">
      <alignment/>
      <protection hidden="1" locked="0"/>
    </xf>
    <xf numFmtId="0" fontId="17" fillId="8" borderId="77" xfId="26" applyFont="1" applyFill="1" applyBorder="1" applyAlignment="1" applyProtection="1">
      <alignment/>
      <protection hidden="1" locked="0"/>
    </xf>
    <xf numFmtId="0" fontId="15" fillId="8" borderId="22" xfId="26" applyFont="1" applyFill="1" applyBorder="1" applyAlignment="1" applyProtection="1">
      <alignment/>
      <protection hidden="1" locked="0"/>
    </xf>
    <xf numFmtId="0" fontId="17" fillId="8" borderId="79" xfId="26" applyFont="1" applyFill="1" applyBorder="1" applyAlignment="1" applyProtection="1">
      <alignment/>
      <protection hidden="1" locked="0"/>
    </xf>
    <xf numFmtId="0" fontId="17" fillId="2" borderId="25" xfId="26" applyFont="1" applyFill="1" applyBorder="1" applyAlignment="1" applyProtection="1">
      <alignment horizontal="center"/>
      <protection hidden="1"/>
    </xf>
    <xf numFmtId="181" fontId="0" fillId="8" borderId="24" xfId="26" applyNumberFormat="1" applyFont="1" applyFill="1" applyBorder="1" applyAlignment="1" applyProtection="1">
      <alignment horizontal="right"/>
      <protection hidden="1"/>
    </xf>
    <xf numFmtId="181" fontId="0" fillId="8" borderId="129" xfId="26" applyNumberFormat="1" applyFont="1" applyFill="1" applyBorder="1" applyAlignment="1" applyProtection="1">
      <alignment horizontal="right"/>
      <protection hidden="1"/>
    </xf>
    <xf numFmtId="0" fontId="17" fillId="2" borderId="20" xfId="26" applyFont="1" applyFill="1" applyBorder="1" applyAlignment="1" applyProtection="1">
      <alignment horizontal="center"/>
      <protection hidden="1"/>
    </xf>
    <xf numFmtId="181" fontId="0" fillId="8" borderId="20" xfId="26" applyNumberFormat="1" applyFont="1" applyFill="1" applyBorder="1" applyAlignment="1" applyProtection="1">
      <alignment horizontal="right"/>
      <protection hidden="1"/>
    </xf>
    <xf numFmtId="181" fontId="0" fillId="8" borderId="130" xfId="26" applyNumberFormat="1" applyFont="1" applyFill="1" applyBorder="1" applyAlignment="1" applyProtection="1">
      <alignment horizontal="right"/>
      <protection hidden="1"/>
    </xf>
    <xf numFmtId="0" fontId="17" fillId="6" borderId="131" xfId="26" applyFont="1" applyFill="1" applyBorder="1" applyAlignment="1" applyProtection="1">
      <alignment horizontal="center"/>
      <protection hidden="1"/>
    </xf>
    <xf numFmtId="181" fontId="17" fillId="6" borderId="131" xfId="26" applyNumberFormat="1" applyFont="1" applyFill="1" applyBorder="1" applyAlignment="1" applyProtection="1">
      <alignment horizontal="right"/>
      <protection hidden="1"/>
    </xf>
    <xf numFmtId="181" fontId="17" fillId="6" borderId="132" xfId="26" applyNumberFormat="1" applyFont="1" applyFill="1" applyBorder="1" applyAlignment="1" applyProtection="1">
      <alignment horizontal="right"/>
      <protection hidden="1"/>
    </xf>
    <xf numFmtId="0" fontId="0" fillId="2" borderId="26" xfId="26" applyFill="1" applyBorder="1" applyAlignment="1" applyProtection="1">
      <alignment horizontal="center"/>
      <protection hidden="1"/>
    </xf>
    <xf numFmtId="3" fontId="0" fillId="8" borderId="26" xfId="26" applyNumberFormat="1" applyFill="1" applyBorder="1" applyAlignment="1" applyProtection="1">
      <alignment horizontal="right"/>
      <protection hidden="1"/>
    </xf>
    <xf numFmtId="0" fontId="0" fillId="2" borderId="28" xfId="26" applyFill="1" applyBorder="1" applyAlignment="1" applyProtection="1">
      <alignment horizontal="center"/>
      <protection hidden="1"/>
    </xf>
    <xf numFmtId="3" fontId="0" fillId="8" borderId="28" xfId="26" applyNumberFormat="1" applyFill="1" applyBorder="1" applyAlignment="1" applyProtection="1">
      <alignment horizontal="right"/>
      <protection hidden="1"/>
    </xf>
    <xf numFmtId="0" fontId="0" fillId="2" borderId="20" xfId="26" applyFont="1" applyFill="1" applyBorder="1" applyAlignment="1" applyProtection="1">
      <alignment horizontal="center"/>
      <protection hidden="1"/>
    </xf>
    <xf numFmtId="0" fontId="0" fillId="2" borderId="20" xfId="26" applyFill="1" applyBorder="1" applyAlignment="1" applyProtection="1">
      <alignment horizontal="center"/>
      <protection hidden="1"/>
    </xf>
    <xf numFmtId="3" fontId="17" fillId="8" borderId="20" xfId="26" applyNumberFormat="1" applyFont="1" applyFill="1" applyBorder="1" applyAlignment="1" applyProtection="1">
      <alignment horizontal="right"/>
      <protection hidden="1"/>
    </xf>
    <xf numFmtId="0" fontId="0" fillId="2" borderId="29" xfId="26" applyFont="1" applyFill="1" applyBorder="1" applyAlignment="1" applyProtection="1">
      <alignment horizontal="center"/>
      <protection hidden="1"/>
    </xf>
    <xf numFmtId="0" fontId="0" fillId="2" borderId="29" xfId="26" applyFill="1" applyBorder="1" applyAlignment="1" applyProtection="1">
      <alignment horizontal="center"/>
      <protection hidden="1"/>
    </xf>
    <xf numFmtId="3" fontId="0" fillId="8" borderId="29" xfId="26" applyNumberFormat="1" applyFill="1" applyBorder="1" applyAlignment="1" applyProtection="1">
      <alignment horizontal="right"/>
      <protection hidden="1"/>
    </xf>
    <xf numFmtId="0" fontId="0" fillId="2" borderId="31" xfId="26" applyFill="1" applyBorder="1" applyAlignment="1" applyProtection="1">
      <alignment horizontal="center"/>
      <protection hidden="1"/>
    </xf>
    <xf numFmtId="3" fontId="0" fillId="8" borderId="31" xfId="26" applyNumberFormat="1" applyFill="1" applyBorder="1" applyAlignment="1" applyProtection="1">
      <alignment horizontal="right"/>
      <protection hidden="1"/>
    </xf>
    <xf numFmtId="0" fontId="17" fillId="2" borderId="28" xfId="26" applyFont="1" applyFill="1" applyBorder="1" applyAlignment="1" applyProtection="1">
      <alignment horizontal="center"/>
      <protection hidden="1"/>
    </xf>
    <xf numFmtId="3" fontId="17" fillId="8" borderId="28" xfId="26" applyNumberFormat="1" applyFont="1" applyFill="1" applyBorder="1" applyAlignment="1" applyProtection="1">
      <alignment horizontal="right"/>
      <protection hidden="1"/>
    </xf>
    <xf numFmtId="0" fontId="25" fillId="2" borderId="33" xfId="26" applyFont="1" applyFill="1" applyBorder="1" applyAlignment="1" applyProtection="1">
      <alignment horizontal="center"/>
      <protection hidden="1"/>
    </xf>
    <xf numFmtId="3" fontId="25" fillId="8" borderId="33" xfId="26" applyNumberFormat="1" applyFont="1" applyFill="1" applyBorder="1" applyAlignment="1" applyProtection="1">
      <alignment horizontal="right"/>
      <protection hidden="1"/>
    </xf>
    <xf numFmtId="3" fontId="25" fillId="8" borderId="133" xfId="26" applyNumberFormat="1" applyFont="1" applyFill="1" applyBorder="1" applyAlignment="1" applyProtection="1">
      <alignment horizontal="right"/>
      <protection hidden="1"/>
    </xf>
    <xf numFmtId="0" fontId="27" fillId="2" borderId="25" xfId="26" applyFont="1" applyFill="1" applyBorder="1" applyAlignment="1" applyProtection="1">
      <alignment horizontal="center"/>
      <protection hidden="1"/>
    </xf>
    <xf numFmtId="3" fontId="27" fillId="8" borderId="25" xfId="26" applyNumberFormat="1" applyFont="1" applyFill="1" applyBorder="1" applyAlignment="1" applyProtection="1">
      <alignment horizontal="right"/>
      <protection hidden="1"/>
    </xf>
    <xf numFmtId="3" fontId="27" fillId="8" borderId="134" xfId="26" applyNumberFormat="1" applyFont="1" applyFill="1" applyBorder="1" applyAlignment="1" applyProtection="1">
      <alignment horizontal="right"/>
      <protection hidden="1"/>
    </xf>
    <xf numFmtId="0" fontId="24" fillId="2" borderId="35" xfId="26" applyFont="1" applyFill="1" applyBorder="1" applyAlignment="1" applyProtection="1">
      <alignment horizontal="center"/>
      <protection hidden="1"/>
    </xf>
    <xf numFmtId="3" fontId="24" fillId="8" borderId="35" xfId="26" applyNumberFormat="1" applyFont="1" applyFill="1" applyBorder="1" applyAlignment="1" applyProtection="1">
      <alignment horizontal="right"/>
      <protection hidden="1"/>
    </xf>
    <xf numFmtId="3" fontId="24" fillId="8" borderId="135" xfId="26" applyNumberFormat="1" applyFont="1" applyFill="1" applyBorder="1" applyAlignment="1" applyProtection="1">
      <alignment horizontal="right"/>
      <protection hidden="1"/>
    </xf>
    <xf numFmtId="0" fontId="28" fillId="2" borderId="25" xfId="26" applyFont="1" applyFill="1" applyBorder="1" applyAlignment="1" applyProtection="1">
      <alignment horizontal="center"/>
      <protection hidden="1"/>
    </xf>
    <xf numFmtId="3" fontId="28" fillId="8" borderId="25" xfId="26" applyNumberFormat="1" applyFont="1" applyFill="1" applyBorder="1" applyAlignment="1" applyProtection="1">
      <alignment horizontal="right"/>
      <protection hidden="1"/>
    </xf>
    <xf numFmtId="0" fontId="0" fillId="2" borderId="25" xfId="26" applyFont="1" applyFill="1" applyBorder="1" applyAlignment="1" applyProtection="1">
      <alignment horizontal="center"/>
      <protection hidden="1"/>
    </xf>
    <xf numFmtId="3" fontId="0" fillId="8" borderId="25" xfId="26" applyNumberFormat="1" applyFont="1" applyFill="1" applyBorder="1" applyAlignment="1" applyProtection="1">
      <alignment horizontal="right"/>
      <protection hidden="1"/>
    </xf>
    <xf numFmtId="0" fontId="0" fillId="2" borderId="28" xfId="26" applyFont="1" applyFill="1" applyBorder="1" applyAlignment="1" applyProtection="1">
      <alignment horizontal="center"/>
      <protection hidden="1"/>
    </xf>
    <xf numFmtId="3" fontId="0" fillId="8" borderId="28" xfId="26" applyNumberFormat="1" applyFont="1" applyFill="1" applyBorder="1" applyAlignment="1" applyProtection="1">
      <alignment horizontal="right"/>
      <protection hidden="1"/>
    </xf>
    <xf numFmtId="0" fontId="17" fillId="2" borderId="136" xfId="26" applyFont="1" applyFill="1" applyBorder="1" applyAlignment="1" applyProtection="1">
      <alignment horizontal="center"/>
      <protection hidden="1"/>
    </xf>
    <xf numFmtId="181" fontId="0" fillId="8" borderId="26" xfId="26" applyNumberFormat="1" applyFont="1" applyFill="1" applyBorder="1" applyAlignment="1" applyProtection="1">
      <alignment horizontal="right"/>
      <protection hidden="1"/>
    </xf>
    <xf numFmtId="181" fontId="0" fillId="8" borderId="137" xfId="26" applyNumberFormat="1" applyFont="1" applyFill="1" applyBorder="1" applyAlignment="1" applyProtection="1">
      <alignment horizontal="right"/>
      <protection hidden="1"/>
    </xf>
  </cellXfs>
  <cellStyles count="21">
    <cellStyle name="Normal" xfId="0"/>
    <cellStyle name="Comma" xfId="15"/>
    <cellStyle name="Currency" xfId="16"/>
    <cellStyle name="Comma" xfId="17"/>
    <cellStyle name="Comma [0]" xfId="18"/>
    <cellStyle name="Date" xfId="19"/>
    <cellStyle name="Fixed" xfId="20"/>
    <cellStyle name="Heading1" xfId="21"/>
    <cellStyle name="Heading2" xfId="22"/>
    <cellStyle name="Hyperlink" xfId="23"/>
    <cellStyle name="Currency" xfId="24"/>
    <cellStyle name="Currency [0]" xfId="25"/>
    <cellStyle name="normální_- UKB 3.8.01Priloha1N-6 333 3A13" xfId="26"/>
    <cellStyle name="normální_80" xfId="27"/>
    <cellStyle name="normální_81" xfId="28"/>
    <cellStyle name="normální_82" xfId="29"/>
    <cellStyle name="normální_Priloha1" xfId="30"/>
    <cellStyle name="Percent" xfId="31"/>
    <cellStyle name="Percent" xfId="32"/>
    <cellStyle name="Followed Hyperlink" xfId="33"/>
    <cellStyle name="Total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123825</xdr:colOff>
      <xdr:row>11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6296025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123825</xdr:colOff>
      <xdr:row>11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6296025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10610850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10610850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123825</xdr:colOff>
      <xdr:row>11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6219825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123825</xdr:colOff>
      <xdr:row>11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6219825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10534650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10534650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123825</xdr:colOff>
      <xdr:row>11</xdr:row>
      <xdr:rowOff>0</xdr:rowOff>
    </xdr:from>
    <xdr:ext cx="85725" cy="200025"/>
    <xdr:sp>
      <xdr:nvSpPr>
        <xdr:cNvPr id="5" name="TextBox 5"/>
        <xdr:cNvSpPr txBox="1">
          <a:spLocks noChangeArrowheads="1"/>
        </xdr:cNvSpPr>
      </xdr:nvSpPr>
      <xdr:spPr>
        <a:xfrm>
          <a:off x="6219825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123825</xdr:colOff>
      <xdr:row>11</xdr:row>
      <xdr:rowOff>0</xdr:rowOff>
    </xdr:from>
    <xdr:ext cx="85725" cy="200025"/>
    <xdr:sp>
      <xdr:nvSpPr>
        <xdr:cNvPr id="6" name="TextBox 6"/>
        <xdr:cNvSpPr txBox="1">
          <a:spLocks noChangeArrowheads="1"/>
        </xdr:cNvSpPr>
      </xdr:nvSpPr>
      <xdr:spPr>
        <a:xfrm>
          <a:off x="6219825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85725" cy="200025"/>
    <xdr:sp>
      <xdr:nvSpPr>
        <xdr:cNvPr id="7" name="TextBox 7"/>
        <xdr:cNvSpPr txBox="1">
          <a:spLocks noChangeArrowheads="1"/>
        </xdr:cNvSpPr>
      </xdr:nvSpPr>
      <xdr:spPr>
        <a:xfrm>
          <a:off x="10534650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85725" cy="200025"/>
    <xdr:sp>
      <xdr:nvSpPr>
        <xdr:cNvPr id="8" name="TextBox 8"/>
        <xdr:cNvSpPr txBox="1">
          <a:spLocks noChangeArrowheads="1"/>
        </xdr:cNvSpPr>
      </xdr:nvSpPr>
      <xdr:spPr>
        <a:xfrm>
          <a:off x="10534650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123825</xdr:colOff>
      <xdr:row>11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6296025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123825</xdr:colOff>
      <xdr:row>11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6296025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10610850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10610850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123825</xdr:colOff>
      <xdr:row>11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6296025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123825</xdr:colOff>
      <xdr:row>11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6296025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10610850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10610850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123825</xdr:colOff>
      <xdr:row>19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4514850" y="317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123825</xdr:colOff>
      <xdr:row>66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4514850" y="10725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ouklova\LOCALS~1\Temp\4%20D47%20p&#345;&#237;loha%20k%20usnesen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"/>
      <sheetName val="40"/>
      <sheetName val="41"/>
      <sheetName val="42"/>
      <sheetName val="43"/>
      <sheetName val="44"/>
      <sheetName val="P502"/>
      <sheetName val="P503"/>
      <sheetName val="P504"/>
      <sheetName val="P505"/>
      <sheetName val="49"/>
      <sheetName val="1"/>
      <sheetName val="491"/>
      <sheetName val="2"/>
      <sheetName val="3"/>
      <sheetName val="4"/>
      <sheetName val="5"/>
      <sheetName val="5 "/>
      <sheetName val="8"/>
      <sheetName val="9"/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591"/>
      <sheetName val="592"/>
      <sheetName val="593"/>
      <sheetName val="594"/>
      <sheetName val="595"/>
      <sheetName val="596"/>
      <sheetName val="597"/>
      <sheetName val="598"/>
      <sheetName val="599"/>
      <sheetName val="H1"/>
    </sheetNames>
    <sheetDataSet>
      <sheetData sheetId="1">
        <row r="3">
          <cell r="H3">
            <v>327240</v>
          </cell>
        </row>
        <row r="5">
          <cell r="A5" t="str">
            <v>Výstavba dálnice D 47 Lipník nad Bečvou - Ostava - st. hranice ČR/Polsko</v>
          </cell>
        </row>
        <row r="7">
          <cell r="B7" t="str">
            <v>Ministerstvo dopravy</v>
          </cell>
          <cell r="F7" t="str">
            <v>66003008</v>
          </cell>
        </row>
        <row r="13">
          <cell r="J13">
            <v>11</v>
          </cell>
          <cell r="L13">
            <v>2009</v>
          </cell>
        </row>
        <row r="14">
          <cell r="J14">
            <v>1</v>
          </cell>
          <cell r="L14">
            <v>2010</v>
          </cell>
        </row>
        <row r="15">
          <cell r="J15">
            <v>2</v>
          </cell>
          <cell r="L15">
            <v>2010</v>
          </cell>
        </row>
        <row r="16">
          <cell r="J16">
            <v>3</v>
          </cell>
          <cell r="L16">
            <v>2010</v>
          </cell>
        </row>
        <row r="20">
          <cell r="B20" t="str">
            <v>Výstavba D47 Lipník nad Bečvou - Bílovec</v>
          </cell>
          <cell r="H20">
            <v>327241</v>
          </cell>
        </row>
        <row r="21">
          <cell r="B21" t="str">
            <v>Výstavba D47 Bílovec - Ostrava Rudná - Hrušov</v>
          </cell>
          <cell r="H21">
            <v>327242</v>
          </cell>
        </row>
        <row r="22">
          <cell r="B22" t="str">
            <v>Výstavba D 47 Hrušov - Bohumín - Polsko</v>
          </cell>
          <cell r="H22">
            <v>327243</v>
          </cell>
        </row>
        <row r="23">
          <cell r="B23" t="str">
            <v>Rekultivace, odvody za odnětí půdy a výkupy pozemků na dokonč.stavbách </v>
          </cell>
          <cell r="H23">
            <v>327244</v>
          </cell>
        </row>
      </sheetData>
      <sheetData sheetId="2">
        <row r="5">
          <cell r="F5">
            <v>2002</v>
          </cell>
        </row>
      </sheetData>
      <sheetData sheetId="4">
        <row r="7">
          <cell r="C7" t="str">
            <v> Náklady přípravy a zabezpečení akcí programu</v>
          </cell>
          <cell r="N7">
            <v>3728</v>
          </cell>
        </row>
        <row r="8">
          <cell r="C8" t="str">
            <v> Mzdové náklady a povinné pojistné</v>
          </cell>
          <cell r="N8">
            <v>0</v>
          </cell>
        </row>
        <row r="9">
          <cell r="C9" t="str">
            <v> Náklady materiální povahy a služby</v>
          </cell>
          <cell r="N9">
            <v>0</v>
          </cell>
        </row>
        <row r="10">
          <cell r="C10" t="str">
            <v> Náklady na reprodukci stavební části staveb</v>
          </cell>
          <cell r="N10">
            <v>43512</v>
          </cell>
        </row>
        <row r="11">
          <cell r="C11" t="str">
            <v> Náklady na reprodukci technologické části staveb</v>
          </cell>
          <cell r="N11">
            <v>42</v>
          </cell>
        </row>
        <row r="12">
          <cell r="C12" t="str">
            <v> Náklady na movitý hmotný majetek</v>
          </cell>
          <cell r="N12">
            <v>187</v>
          </cell>
        </row>
        <row r="13">
          <cell r="C13" t="str">
            <v> Náklady na nehmotný majetek</v>
          </cell>
          <cell r="N13">
            <v>0</v>
          </cell>
        </row>
        <row r="14">
          <cell r="C14" t="str">
            <v> Ostatní investiční a neinvestiční náklady</v>
          </cell>
          <cell r="N14">
            <v>401.028</v>
          </cell>
        </row>
        <row r="15">
          <cell r="C15" t="str">
            <v> Rezerva na úhradu nákladů akcí programu</v>
          </cell>
          <cell r="N15">
            <v>3171</v>
          </cell>
        </row>
        <row r="16">
          <cell r="C16" t="str">
            <v> INVESTIČNÍ A NEINVEST. NÁKLADY CELKEM</v>
          </cell>
        </row>
        <row r="17">
          <cell r="C17" t="str">
            <v> Splátky návratných fin.výpomocí ze stát.rozpočtu</v>
          </cell>
          <cell r="N17">
            <v>0</v>
          </cell>
        </row>
        <row r="18">
          <cell r="C18" t="str">
            <v> Splátky úvěrů poskytnutých se státní zárukou</v>
          </cell>
          <cell r="N18">
            <v>0</v>
          </cell>
        </row>
        <row r="19">
          <cell r="C19" t="str">
            <v> Splátky úvěrů poskytnutých bez státní záruky</v>
          </cell>
          <cell r="N19">
            <v>0</v>
          </cell>
        </row>
        <row r="23">
          <cell r="C23" t="str">
            <v> Ostatní finanční potřeby fin. programu </v>
          </cell>
          <cell r="N23">
            <v>0</v>
          </cell>
        </row>
        <row r="24">
          <cell r="C24" t="str">
            <v> SOUHRN POTŘEB FINANCOVÁNÍ PROGRAMU </v>
          </cell>
        </row>
        <row r="26">
          <cell r="C26" t="str">
            <v> Vlastní zdroje účastníka programu</v>
          </cell>
          <cell r="N26">
            <v>0</v>
          </cell>
        </row>
        <row r="27">
          <cell r="C27" t="str">
            <v> Úvěry poskytnuté bez státní záruky</v>
          </cell>
          <cell r="N27">
            <v>0</v>
          </cell>
        </row>
        <row r="30">
          <cell r="C30" t="str">
            <v> Úvěry poskytnuté se státní zárukou</v>
          </cell>
          <cell r="N30">
            <v>0</v>
          </cell>
        </row>
        <row r="35">
          <cell r="C35" t="str">
            <v> Návratné fin.výpomoci ze stát.rozpočtu (NFV)</v>
          </cell>
          <cell r="N35">
            <v>0</v>
          </cell>
        </row>
        <row r="40">
          <cell r="C40" t="str">
            <v> Systémově určené výdaje stát.rozpočtu (SUV)</v>
          </cell>
          <cell r="N40">
            <v>748.817</v>
          </cell>
        </row>
        <row r="45">
          <cell r="C45" t="str">
            <v> Individuálně posuz.výdaje stát.rozpočtu (IPV)</v>
          </cell>
        </row>
        <row r="50">
          <cell r="C50" t="str">
            <v> Dotace poskytnuté ze státních fondů</v>
          </cell>
          <cell r="N50">
            <v>2604</v>
          </cell>
        </row>
        <row r="54">
          <cell r="C54" t="str">
            <v> Dotace z územních rozpočtů</v>
          </cell>
          <cell r="N54">
            <v>0</v>
          </cell>
        </row>
        <row r="58">
          <cell r="C58" t="str">
            <v> Jiné zdroje tuzemské výše neuvedené</v>
          </cell>
          <cell r="N58">
            <v>0</v>
          </cell>
        </row>
        <row r="65">
          <cell r="C65" t="str">
            <v> Dotace poskytnuté z fondů EU </v>
          </cell>
          <cell r="N65">
            <v>0</v>
          </cell>
        </row>
        <row r="68">
          <cell r="C68" t="str">
            <v> Dotace z fondů NATO</v>
          </cell>
          <cell r="N68">
            <v>0</v>
          </cell>
        </row>
        <row r="69">
          <cell r="C69" t="str">
            <v> Jiné zahraniční zdroje výše neuvedené</v>
          </cell>
          <cell r="N69">
            <v>0</v>
          </cell>
        </row>
        <row r="70">
          <cell r="C70" t="str">
            <v> SOUHRN ZDROJŮ FINANCOVÁNÍ PROGRAMU </v>
          </cell>
        </row>
      </sheetData>
      <sheetData sheetId="5">
        <row r="49">
          <cell r="O49">
            <v>39436.816999999995</v>
          </cell>
        </row>
        <row r="50">
          <cell r="O50">
            <v>0</v>
          </cell>
        </row>
        <row r="51">
          <cell r="O51">
            <v>9000</v>
          </cell>
        </row>
        <row r="52">
          <cell r="O52">
            <v>0</v>
          </cell>
        </row>
        <row r="53">
          <cell r="O53">
            <v>6286</v>
          </cell>
        </row>
        <row r="54">
          <cell r="O54">
            <v>45</v>
          </cell>
        </row>
      </sheetData>
      <sheetData sheetId="10">
        <row r="37">
          <cell r="J37">
            <v>51042</v>
          </cell>
          <cell r="O37">
            <v>18113.368</v>
          </cell>
          <cell r="P37">
            <v>23030.47</v>
          </cell>
          <cell r="Q37">
            <v>9508.433</v>
          </cell>
        </row>
      </sheetData>
      <sheetData sheetId="34">
        <row r="14">
          <cell r="D14">
            <v>41</v>
          </cell>
          <cell r="E14" t="str">
            <v>Výstavba dálnice D 26,5/120 (bez mostů a tunelů)</v>
          </cell>
          <cell r="G14" t="str">
            <v>délka</v>
          </cell>
          <cell r="H14" t="str">
            <v>m</v>
          </cell>
        </row>
        <row r="15">
          <cell r="D15">
            <v>42</v>
          </cell>
          <cell r="G15" t="str">
            <v> měrné náklady </v>
          </cell>
          <cell r="H15" t="str">
            <v>tis.Kč/m</v>
          </cell>
        </row>
        <row r="16">
          <cell r="D16">
            <v>41</v>
          </cell>
          <cell r="E16" t="str">
            <v>Výstavba dálnice D 27,5/120 (bez mostů a tunelů)</v>
          </cell>
          <cell r="G16" t="str">
            <v>délka</v>
          </cell>
          <cell r="H16" t="str">
            <v>m</v>
          </cell>
        </row>
        <row r="17">
          <cell r="D17">
            <v>42</v>
          </cell>
          <cell r="G17" t="str">
            <v> měrné náklady </v>
          </cell>
          <cell r="H17" t="str">
            <v>tis.Kč/m</v>
          </cell>
        </row>
        <row r="18">
          <cell r="D18">
            <v>41</v>
          </cell>
          <cell r="E18" t="str">
            <v>Výstavba dálnice D 28,0/120 (bez mostů a tunelů) </v>
          </cell>
          <cell r="G18" t="str">
            <v>délka</v>
          </cell>
          <cell r="H18" t="str">
            <v>m</v>
          </cell>
        </row>
        <row r="19">
          <cell r="D19">
            <v>42</v>
          </cell>
          <cell r="G19" t="str">
            <v> měrné náklady </v>
          </cell>
          <cell r="H19" t="str">
            <v>tis.Kč/m</v>
          </cell>
        </row>
        <row r="20">
          <cell r="D20">
            <v>41</v>
          </cell>
          <cell r="E20" t="str">
            <v>Výstavba dálnice D 34,0/120 (bez mostů a tunelů) </v>
          </cell>
          <cell r="G20" t="str">
            <v>délka</v>
          </cell>
          <cell r="H20" t="str">
            <v>m</v>
          </cell>
        </row>
        <row r="21">
          <cell r="D21">
            <v>42</v>
          </cell>
          <cell r="G21" t="str">
            <v> měrné náklady </v>
          </cell>
          <cell r="H21" t="str">
            <v>tis.Kč/m</v>
          </cell>
        </row>
        <row r="22">
          <cell r="D22">
            <v>41</v>
          </cell>
          <cell r="G22" t="str">
            <v>délka</v>
          </cell>
          <cell r="H22" t="str">
            <v>m</v>
          </cell>
        </row>
        <row r="23">
          <cell r="D23">
            <v>42</v>
          </cell>
          <cell r="G23" t="str">
            <v> měrné náklady </v>
          </cell>
          <cell r="H23" t="str">
            <v>tis.Kč/m</v>
          </cell>
        </row>
        <row r="24">
          <cell r="D24">
            <v>41</v>
          </cell>
          <cell r="E24" t="str">
            <v>Výstavba dálničních mostů </v>
          </cell>
          <cell r="G24" t="str">
            <v>délka</v>
          </cell>
          <cell r="H24" t="str">
            <v>m</v>
          </cell>
        </row>
        <row r="25">
          <cell r="D25">
            <v>42</v>
          </cell>
          <cell r="G25" t="str">
            <v> měrné náklady </v>
          </cell>
          <cell r="H25" t="str">
            <v>tis.Kč/m</v>
          </cell>
        </row>
        <row r="26">
          <cell r="D26">
            <v>41</v>
          </cell>
          <cell r="E26" t="str">
            <v>Výstavba dálničních tunelů</v>
          </cell>
          <cell r="G26" t="str">
            <v>délka</v>
          </cell>
          <cell r="H26" t="str">
            <v>m</v>
          </cell>
        </row>
        <row r="27">
          <cell r="D27">
            <v>42</v>
          </cell>
          <cell r="G27" t="str">
            <v> měrné náklady </v>
          </cell>
          <cell r="H27" t="str">
            <v>tis.Kč/m</v>
          </cell>
        </row>
        <row r="28">
          <cell r="D28">
            <v>41</v>
          </cell>
          <cell r="E28" t="str">
            <v>Výstavba dálničního přivaděče Bělotín R24,5/100</v>
          </cell>
          <cell r="G28" t="str">
            <v>délka</v>
          </cell>
          <cell r="H28" t="str">
            <v>m</v>
          </cell>
        </row>
        <row r="29">
          <cell r="D29">
            <v>42</v>
          </cell>
          <cell r="G29" t="str">
            <v> měrné náklady </v>
          </cell>
          <cell r="H29" t="str">
            <v>tis.Kč/m</v>
          </cell>
        </row>
        <row r="30">
          <cell r="D30">
            <v>41</v>
          </cell>
          <cell r="E30" t="str">
            <v>Výstavba dálničního přivaděče Bělotín R24,5/100</v>
          </cell>
          <cell r="G30" t="str">
            <v>délka</v>
          </cell>
          <cell r="H30" t="str">
            <v>m</v>
          </cell>
        </row>
        <row r="31">
          <cell r="D31">
            <v>42</v>
          </cell>
          <cell r="G31" t="str">
            <v> měrné náklady </v>
          </cell>
          <cell r="H31" t="str">
            <v>tis.Kč/m</v>
          </cell>
        </row>
        <row r="32">
          <cell r="D32">
            <v>41</v>
          </cell>
          <cell r="E32" t="str">
            <v>Výstavba silnice I/57, S11,5/80</v>
          </cell>
          <cell r="G32" t="str">
            <v>délka</v>
          </cell>
          <cell r="H32" t="str">
            <v>m</v>
          </cell>
        </row>
        <row r="33">
          <cell r="D33">
            <v>42</v>
          </cell>
          <cell r="G33" t="str">
            <v> měrné náklady </v>
          </cell>
          <cell r="H33" t="str">
            <v>tis.Kč/m</v>
          </cell>
        </row>
        <row r="34">
          <cell r="D34">
            <v>41</v>
          </cell>
          <cell r="E34" t="str">
            <v>Výstavba silnice I/11, S24,5/100</v>
          </cell>
          <cell r="G34" t="str">
            <v>délka</v>
          </cell>
          <cell r="H34" t="str">
            <v>m</v>
          </cell>
        </row>
        <row r="35">
          <cell r="D35">
            <v>42</v>
          </cell>
          <cell r="G35" t="str">
            <v> měrné náklady </v>
          </cell>
          <cell r="H35" t="str">
            <v>tis.Kč/m</v>
          </cell>
        </row>
        <row r="36">
          <cell r="D36">
            <v>41</v>
          </cell>
          <cell r="E36" t="str">
            <v>Výstavba silnice I/47, S22,5/80</v>
          </cell>
          <cell r="G36" t="str">
            <v>délka</v>
          </cell>
          <cell r="H36" t="str">
            <v>m</v>
          </cell>
        </row>
        <row r="37">
          <cell r="D37">
            <v>42</v>
          </cell>
          <cell r="G37" t="str">
            <v> měrné náklady </v>
          </cell>
          <cell r="H37" t="str">
            <v>tis.Kč/m</v>
          </cell>
        </row>
        <row r="38">
          <cell r="D38">
            <v>41</v>
          </cell>
          <cell r="E38" t="str">
            <v>Výstavba silnice I/56, S24,5/80</v>
          </cell>
          <cell r="G38" t="str">
            <v>délka</v>
          </cell>
          <cell r="H38" t="str">
            <v>m</v>
          </cell>
        </row>
        <row r="39">
          <cell r="D39">
            <v>42</v>
          </cell>
          <cell r="G39" t="str">
            <v> měrné náklady </v>
          </cell>
          <cell r="H39" t="str">
            <v>tis.Kč/m</v>
          </cell>
        </row>
        <row r="40">
          <cell r="D40">
            <v>41</v>
          </cell>
          <cell r="E40" t="str">
            <v>Výstavba silnice I/67, S11,5/80</v>
          </cell>
          <cell r="G40" t="str">
            <v>délka</v>
          </cell>
          <cell r="H40" t="str">
            <v>m</v>
          </cell>
        </row>
        <row r="41">
          <cell r="D41">
            <v>42</v>
          </cell>
          <cell r="G41" t="str">
            <v> měrné náklady </v>
          </cell>
          <cell r="H41" t="str">
            <v>tis.Kč/m</v>
          </cell>
        </row>
        <row r="42">
          <cell r="D42">
            <v>41</v>
          </cell>
          <cell r="E42" t="str">
            <v>Výstavba ochranných opatření</v>
          </cell>
          <cell r="G42" t="str">
            <v>délka</v>
          </cell>
          <cell r="H42" t="str">
            <v>m</v>
          </cell>
        </row>
        <row r="43">
          <cell r="D43">
            <v>42</v>
          </cell>
          <cell r="G43" t="str">
            <v> měrné náklady </v>
          </cell>
          <cell r="H43" t="str">
            <v>tis.Kč/m</v>
          </cell>
        </row>
        <row r="44">
          <cell r="D44">
            <v>41</v>
          </cell>
          <cell r="E44" t="str">
            <v>Výstavba SSÚD Mankovice  - zpevněné plochy</v>
          </cell>
          <cell r="G44" t="str">
            <v>plocha</v>
          </cell>
          <cell r="H44" t="str">
            <v>m2</v>
          </cell>
        </row>
        <row r="45">
          <cell r="D45">
            <v>42</v>
          </cell>
          <cell r="G45" t="str">
            <v> měrné náklady </v>
          </cell>
          <cell r="H45" t="str">
            <v>tis.Kč/m2</v>
          </cell>
        </row>
        <row r="46">
          <cell r="D46">
            <v>41</v>
          </cell>
          <cell r="E46" t="str">
            <v>Výstavba SSÚD Mankovice  - užitné plochy kanceláří</v>
          </cell>
          <cell r="G46" t="str">
            <v>plocha</v>
          </cell>
          <cell r="H46" t="str">
            <v>m2</v>
          </cell>
        </row>
        <row r="47">
          <cell r="D47">
            <v>42</v>
          </cell>
          <cell r="G47" t="str">
            <v> měrné náklady </v>
          </cell>
          <cell r="H47" t="str">
            <v>tis.Kč/m2</v>
          </cell>
        </row>
        <row r="48">
          <cell r="D48">
            <v>41</v>
          </cell>
          <cell r="E48" t="str">
            <v>Výstavba SSÚD Mankovice  - užitné plochy garáží a skladů</v>
          </cell>
          <cell r="G48" t="str">
            <v>plocha</v>
          </cell>
          <cell r="H48" t="str">
            <v>m2</v>
          </cell>
        </row>
        <row r="49">
          <cell r="D49">
            <v>42</v>
          </cell>
          <cell r="G49" t="str">
            <v> měrné náklady </v>
          </cell>
          <cell r="H49" t="str">
            <v>tis.Kč/m2</v>
          </cell>
        </row>
        <row r="50">
          <cell r="D50">
            <v>41</v>
          </cell>
          <cell r="E50" t="str">
            <v>Výstavba SSÚD Slovenská  - zpevněné plochy</v>
          </cell>
          <cell r="G50" t="str">
            <v>plocha</v>
          </cell>
          <cell r="H50" t="str">
            <v>m2</v>
          </cell>
        </row>
        <row r="51">
          <cell r="D51">
            <v>42</v>
          </cell>
          <cell r="G51" t="str">
            <v> měrné náklady </v>
          </cell>
          <cell r="H51" t="str">
            <v>tis.Kč/m2</v>
          </cell>
        </row>
        <row r="52">
          <cell r="D52">
            <v>41</v>
          </cell>
          <cell r="E52" t="str">
            <v>Výstavba SSÚD Slovenská  - užitné plochy kanceláří</v>
          </cell>
          <cell r="G52" t="str">
            <v>plocha</v>
          </cell>
          <cell r="H52" t="str">
            <v>m2</v>
          </cell>
        </row>
        <row r="53">
          <cell r="D53">
            <v>42</v>
          </cell>
          <cell r="G53" t="str">
            <v> měrné náklady </v>
          </cell>
          <cell r="H53" t="str">
            <v>tis.Kč/m2</v>
          </cell>
        </row>
        <row r="54">
          <cell r="D54">
            <v>41</v>
          </cell>
          <cell r="E54" t="str">
            <v>Výstavba SSÚD Slovenská  - užitné plochy garáží a skladů</v>
          </cell>
          <cell r="G54" t="str">
            <v>plocha</v>
          </cell>
          <cell r="H54" t="str">
            <v>m2</v>
          </cell>
        </row>
        <row r="55">
          <cell r="D55">
            <v>42</v>
          </cell>
          <cell r="G55" t="str">
            <v> měrné náklady </v>
          </cell>
          <cell r="H55" t="str">
            <v>tis.Kč/m2</v>
          </cell>
        </row>
        <row r="56">
          <cell r="D56">
            <v>41</v>
          </cell>
          <cell r="E56" t="str">
            <v>Odpočívka na dálnici</v>
          </cell>
          <cell r="G56" t="str">
            <v>plocha</v>
          </cell>
          <cell r="H56" t="str">
            <v>m2</v>
          </cell>
        </row>
        <row r="57">
          <cell r="D57">
            <v>42</v>
          </cell>
          <cell r="G57" t="str">
            <v> měrné náklady </v>
          </cell>
          <cell r="H57" t="str">
            <v>tis.Kč/m2</v>
          </cell>
        </row>
        <row r="58">
          <cell r="D58">
            <v>41</v>
          </cell>
          <cell r="G58" t="str">
            <v>plocha</v>
          </cell>
          <cell r="H58" t="str">
            <v>m2</v>
          </cell>
        </row>
        <row r="59">
          <cell r="D59">
            <v>42</v>
          </cell>
          <cell r="G59" t="str">
            <v> měrné náklady </v>
          </cell>
          <cell r="H59" t="str">
            <v>tis.Kč/m2</v>
          </cell>
        </row>
        <row r="60">
          <cell r="D60">
            <v>41</v>
          </cell>
          <cell r="G60" t="str">
            <v>plocha</v>
          </cell>
          <cell r="H60" t="str">
            <v>m2</v>
          </cell>
        </row>
        <row r="61">
          <cell r="D61">
            <v>42</v>
          </cell>
          <cell r="G61" t="str">
            <v> měrné náklady </v>
          </cell>
          <cell r="H61" t="str">
            <v>tis.Kč/m2</v>
          </cell>
        </row>
        <row r="62">
          <cell r="D62">
            <v>41</v>
          </cell>
          <cell r="G62" t="str">
            <v>plocha</v>
          </cell>
          <cell r="H62" t="str">
            <v>m2</v>
          </cell>
        </row>
        <row r="63">
          <cell r="D63">
            <v>42</v>
          </cell>
          <cell r="G63" t="str">
            <v> měrné náklady </v>
          </cell>
          <cell r="H63" t="str">
            <v>tis.Kč/m2</v>
          </cell>
        </row>
        <row r="64">
          <cell r="D64">
            <v>41</v>
          </cell>
          <cell r="E64" t="str">
            <v>Výkupy pozemků</v>
          </cell>
          <cell r="G64" t="str">
            <v>plocha</v>
          </cell>
          <cell r="H64" t="str">
            <v>m2</v>
          </cell>
        </row>
        <row r="65">
          <cell r="D65">
            <v>42</v>
          </cell>
          <cell r="G65" t="str">
            <v> měrné náklady </v>
          </cell>
          <cell r="H65" t="str">
            <v>tis.Kč/m2</v>
          </cell>
        </row>
        <row r="66">
          <cell r="D66">
            <v>41</v>
          </cell>
          <cell r="E66" t="str">
            <v>Rekultivované plochy</v>
          </cell>
          <cell r="G66" t="str">
            <v>plocha</v>
          </cell>
          <cell r="H66" t="str">
            <v>m2</v>
          </cell>
        </row>
        <row r="67">
          <cell r="D67">
            <v>42</v>
          </cell>
          <cell r="G67" t="str">
            <v> měrné náklady </v>
          </cell>
          <cell r="H67" t="str">
            <v>tis.Kč/m2</v>
          </cell>
        </row>
        <row r="68">
          <cell r="D68">
            <v>41</v>
          </cell>
          <cell r="G68" t="str">
            <v>plocha</v>
          </cell>
          <cell r="H68" t="str">
            <v>m2</v>
          </cell>
        </row>
        <row r="69">
          <cell r="D69">
            <v>42</v>
          </cell>
          <cell r="G69" t="str">
            <v> měrné náklady </v>
          </cell>
          <cell r="H69" t="str">
            <v>tis.Kč/m2</v>
          </cell>
        </row>
        <row r="70">
          <cell r="D70">
            <v>41</v>
          </cell>
          <cell r="G70" t="str">
            <v>plocha</v>
          </cell>
          <cell r="H70" t="str">
            <v>m2</v>
          </cell>
        </row>
        <row r="71">
          <cell r="D71">
            <v>42</v>
          </cell>
          <cell r="G71" t="str">
            <v> měrné náklady </v>
          </cell>
          <cell r="H71" t="str">
            <v>tis.Kč/m2</v>
          </cell>
        </row>
        <row r="72">
          <cell r="D72">
            <v>41</v>
          </cell>
          <cell r="G72" t="str">
            <v>plocha</v>
          </cell>
          <cell r="H72" t="str">
            <v>m2</v>
          </cell>
        </row>
        <row r="73">
          <cell r="D73">
            <v>42</v>
          </cell>
          <cell r="G73" t="str">
            <v> měrné náklady </v>
          </cell>
          <cell r="H73" t="str">
            <v>tis.Kč/m2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U157"/>
  <sheetViews>
    <sheetView showGridLines="0" zoomScaleSheetLayoutView="100" workbookViewId="0" topLeftCell="D1">
      <selection activeCell="J160" sqref="J160"/>
    </sheetView>
  </sheetViews>
  <sheetFormatPr defaultColWidth="10.75390625" defaultRowHeight="12.75"/>
  <cols>
    <col min="1" max="1" width="3.75390625" style="1" customWidth="1"/>
    <col min="2" max="2" width="1.75390625" style="1" customWidth="1"/>
    <col min="3" max="3" width="2.75390625" style="1" customWidth="1"/>
    <col min="4" max="4" width="3.75390625" style="1" customWidth="1"/>
    <col min="5" max="5" width="5.75390625" style="1" customWidth="1"/>
    <col min="6" max="6" width="35.75390625" style="1" customWidth="1"/>
    <col min="7" max="7" width="15.75390625" style="1" customWidth="1"/>
    <col min="8" max="8" width="11.75390625" style="1" customWidth="1"/>
    <col min="9" max="10" width="10.75390625" style="1" customWidth="1"/>
    <col min="11" max="11" width="3.75390625" style="1" customWidth="1"/>
    <col min="12" max="12" width="4.75390625" style="1" customWidth="1"/>
    <col min="13" max="13" width="3.75390625" style="1" customWidth="1"/>
    <col min="14" max="14" width="13.75390625" style="1" customWidth="1"/>
    <col min="15" max="15" width="0" style="1" hidden="1" customWidth="1"/>
    <col min="16" max="16384" width="10.75390625" style="1" customWidth="1"/>
  </cols>
  <sheetData>
    <row r="1" ht="12.75"/>
    <row r="2" ht="12.75">
      <c r="I2" s="2" t="s">
        <v>0</v>
      </c>
    </row>
    <row r="3" ht="12.75">
      <c r="I3" s="2" t="s">
        <v>1</v>
      </c>
    </row>
    <row r="4" ht="12.75">
      <c r="I4" s="2" t="s">
        <v>2</v>
      </c>
    </row>
    <row r="5" spans="1:13" ht="24.75" customHeight="1">
      <c r="A5" s="522" t="s">
        <v>3</v>
      </c>
      <c r="B5" s="522"/>
      <c r="C5" s="522"/>
      <c r="D5" s="522"/>
      <c r="E5" s="522"/>
      <c r="F5" s="526" t="s">
        <v>4</v>
      </c>
      <c r="G5" s="527"/>
      <c r="H5" s="527"/>
      <c r="I5" s="527"/>
      <c r="J5" s="528"/>
      <c r="K5" s="220" t="s">
        <v>63</v>
      </c>
      <c r="L5" s="221">
        <v>50</v>
      </c>
      <c r="M5" s="222">
        <v>4</v>
      </c>
    </row>
    <row r="6" spans="1:13" ht="4.5" customHeight="1" thickBot="1">
      <c r="A6" s="13"/>
      <c r="B6" s="13"/>
      <c r="C6" s="13"/>
      <c r="D6" s="13"/>
      <c r="E6" s="14"/>
      <c r="F6" s="14"/>
      <c r="G6" s="14"/>
      <c r="H6" s="14"/>
      <c r="I6" s="14"/>
      <c r="J6" s="223"/>
      <c r="K6" s="223"/>
      <c r="L6" s="223"/>
      <c r="M6" s="224"/>
    </row>
    <row r="7" spans="1:13" ht="16.5" customHeight="1" thickTop="1">
      <c r="A7" s="225" t="s">
        <v>6</v>
      </c>
      <c r="B7" s="226"/>
      <c r="C7" s="226"/>
      <c r="D7" s="226"/>
      <c r="E7" s="227"/>
      <c r="F7" s="227"/>
      <c r="G7" s="227"/>
      <c r="H7" s="227"/>
      <c r="I7" s="227"/>
      <c r="J7" s="228"/>
      <c r="K7" s="503">
        <f>'[1]40'!H3</f>
        <v>327240</v>
      </c>
      <c r="L7" s="504"/>
      <c r="M7" s="505"/>
    </row>
    <row r="8" spans="1:13" ht="4.5" customHeight="1">
      <c r="A8" s="22"/>
      <c r="B8" s="214"/>
      <c r="C8" s="214"/>
      <c r="D8" s="214"/>
      <c r="E8" s="23"/>
      <c r="F8" s="23"/>
      <c r="G8" s="23"/>
      <c r="H8" s="229"/>
      <c r="I8" s="521"/>
      <c r="J8" s="521"/>
      <c r="K8" s="230"/>
      <c r="L8" s="230"/>
      <c r="M8" s="231"/>
    </row>
    <row r="9" spans="1:13" ht="16.5" customHeight="1">
      <c r="A9" s="529" t="s">
        <v>64</v>
      </c>
      <c r="B9" s="530"/>
      <c r="C9" s="530"/>
      <c r="D9" s="530"/>
      <c r="E9" s="531" t="str">
        <f>'[1]40'!B22</f>
        <v>Výstavba D 47 Hrušov - Bohumín - Polsko</v>
      </c>
      <c r="F9" s="531"/>
      <c r="G9" s="531"/>
      <c r="H9" s="531"/>
      <c r="I9" s="531"/>
      <c r="J9" s="532"/>
      <c r="K9" s="506">
        <f>'[1]40'!H22</f>
        <v>327243</v>
      </c>
      <c r="L9" s="507"/>
      <c r="M9" s="508"/>
    </row>
    <row r="10" spans="1:13" ht="4.5" customHeight="1">
      <c r="A10" s="25"/>
      <c r="B10" s="23"/>
      <c r="C10" s="23"/>
      <c r="D10" s="23"/>
      <c r="E10" s="26"/>
      <c r="F10" s="26"/>
      <c r="G10" s="26"/>
      <c r="H10" s="26"/>
      <c r="I10" s="23"/>
      <c r="J10" s="232"/>
      <c r="K10" s="232"/>
      <c r="L10" s="232"/>
      <c r="M10" s="233"/>
    </row>
    <row r="11" spans="1:13" ht="19.5" customHeight="1" thickBot="1">
      <c r="A11" s="512" t="s">
        <v>9</v>
      </c>
      <c r="B11" s="513"/>
      <c r="C11" s="513"/>
      <c r="D11" s="514"/>
      <c r="E11" s="536" t="str">
        <f>'[1]40'!B7</f>
        <v>Ministerstvo dopravy</v>
      </c>
      <c r="F11" s="536"/>
      <c r="G11" s="536"/>
      <c r="H11" s="537"/>
      <c r="I11" s="234" t="s">
        <v>10</v>
      </c>
      <c r="J11" s="515" t="str">
        <f>'[1]40'!F7</f>
        <v>66003008</v>
      </c>
      <c r="K11" s="516"/>
      <c r="L11" s="516"/>
      <c r="M11" s="517"/>
    </row>
    <row r="12" spans="1:15" ht="24.75" customHeight="1" thickTop="1">
      <c r="A12" s="134" t="s">
        <v>65</v>
      </c>
      <c r="B12" s="134"/>
      <c r="C12" s="134"/>
      <c r="D12" s="134"/>
      <c r="E12" s="99"/>
      <c r="F12" s="99"/>
      <c r="G12" s="99"/>
      <c r="H12" s="100"/>
      <c r="I12" s="100"/>
      <c r="J12" s="182"/>
      <c r="K12" s="182"/>
      <c r="L12" s="182"/>
      <c r="M12" s="235"/>
      <c r="O12" s="41"/>
    </row>
    <row r="13" spans="1:15" ht="12.75" customHeight="1">
      <c r="A13" s="496" t="s">
        <v>66</v>
      </c>
      <c r="B13" s="497"/>
      <c r="C13" s="497"/>
      <c r="D13" s="498"/>
      <c r="E13" s="237"/>
      <c r="F13" s="237"/>
      <c r="G13" s="237"/>
      <c r="H13" s="95" t="s">
        <v>67</v>
      </c>
      <c r="I13" s="95" t="s">
        <v>68</v>
      </c>
      <c r="J13" s="239" t="s">
        <v>69</v>
      </c>
      <c r="K13" s="496" t="s">
        <v>70</v>
      </c>
      <c r="L13" s="497"/>
      <c r="M13" s="498"/>
      <c r="N13" s="240" t="s">
        <v>71</v>
      </c>
      <c r="O13" s="41"/>
    </row>
    <row r="14" spans="1:15" ht="12.75" customHeight="1">
      <c r="A14" s="241"/>
      <c r="B14" s="139"/>
      <c r="C14" s="139"/>
      <c r="D14" s="242"/>
      <c r="E14" s="134" t="s">
        <v>72</v>
      </c>
      <c r="F14" s="134"/>
      <c r="G14" s="134"/>
      <c r="H14" s="135"/>
      <c r="I14" s="135" t="s">
        <v>73</v>
      </c>
      <c r="J14" s="195" t="s">
        <v>74</v>
      </c>
      <c r="K14" s="523" t="s">
        <v>75</v>
      </c>
      <c r="L14" s="524"/>
      <c r="M14" s="525"/>
      <c r="N14" s="243" t="s">
        <v>76</v>
      </c>
      <c r="O14" s="41"/>
    </row>
    <row r="15" spans="1:15" ht="12.75" customHeight="1">
      <c r="A15" s="509" t="s">
        <v>77</v>
      </c>
      <c r="B15" s="510"/>
      <c r="C15" s="510"/>
      <c r="D15" s="511"/>
      <c r="E15" s="246"/>
      <c r="F15" s="246"/>
      <c r="G15" s="246"/>
      <c r="H15" s="133" t="s">
        <v>78</v>
      </c>
      <c r="I15" s="248">
        <f>'[1]41'!F5</f>
        <v>2002</v>
      </c>
      <c r="J15" s="249">
        <f>'[1]40'!L13</f>
        <v>2009</v>
      </c>
      <c r="K15" s="509" t="s">
        <v>79</v>
      </c>
      <c r="L15" s="510"/>
      <c r="M15" s="511"/>
      <c r="N15" s="250" t="s">
        <v>80</v>
      </c>
      <c r="O15" s="41"/>
    </row>
    <row r="16" spans="1:15" ht="4.5" customHeight="1" thickBot="1">
      <c r="A16" s="251"/>
      <c r="B16" s="251"/>
      <c r="C16" s="251"/>
      <c r="D16" s="251"/>
      <c r="E16" s="252"/>
      <c r="F16" s="252"/>
      <c r="G16" s="252"/>
      <c r="H16" s="251"/>
      <c r="I16" s="255"/>
      <c r="J16" s="256"/>
      <c r="K16" s="251"/>
      <c r="L16" s="251"/>
      <c r="M16" s="251"/>
      <c r="N16" s="257"/>
      <c r="O16" s="41"/>
    </row>
    <row r="17" spans="1:15" ht="13.5" customHeight="1" thickTop="1">
      <c r="A17" s="258">
        <f>L5</f>
        <v>50</v>
      </c>
      <c r="B17" s="259">
        <f>M5</f>
        <v>4</v>
      </c>
      <c r="C17" s="260">
        <v>11</v>
      </c>
      <c r="D17" s="261"/>
      <c r="E17" s="262"/>
      <c r="F17" s="262"/>
      <c r="G17" s="263"/>
      <c r="H17" s="264"/>
      <c r="I17" s="265"/>
      <c r="J17" s="266"/>
      <c r="K17" s="473"/>
      <c r="L17" s="473"/>
      <c r="M17" s="474"/>
      <c r="N17" s="267">
        <f aca="true" t="shared" si="0" ref="N17:N46">J17-I17</f>
        <v>0</v>
      </c>
      <c r="O17" s="41"/>
    </row>
    <row r="18" spans="1:15" ht="13.5" customHeight="1" hidden="1">
      <c r="A18" s="268">
        <f aca="true" t="shared" si="1" ref="A18:A46">A17</f>
        <v>50</v>
      </c>
      <c r="B18" s="269">
        <f aca="true" t="shared" si="2" ref="B18:B46">B17</f>
        <v>4</v>
      </c>
      <c r="C18" s="270">
        <f aca="true" t="shared" si="3" ref="C18:C46">C17+1</f>
        <v>12</v>
      </c>
      <c r="D18" s="271"/>
      <c r="E18" s="272"/>
      <c r="F18" s="272"/>
      <c r="G18" s="273"/>
      <c r="H18" s="274"/>
      <c r="I18" s="275"/>
      <c r="J18" s="276"/>
      <c r="K18" s="494"/>
      <c r="L18" s="494"/>
      <c r="M18" s="495"/>
      <c r="N18" s="267">
        <f t="shared" si="0"/>
        <v>0</v>
      </c>
      <c r="O18" s="41"/>
    </row>
    <row r="19" spans="1:15" ht="13.5" customHeight="1" hidden="1">
      <c r="A19" s="268">
        <f t="shared" si="1"/>
        <v>50</v>
      </c>
      <c r="B19" s="269">
        <f t="shared" si="2"/>
        <v>4</v>
      </c>
      <c r="C19" s="270">
        <f t="shared" si="3"/>
        <v>13</v>
      </c>
      <c r="D19" s="271"/>
      <c r="E19" s="272"/>
      <c r="F19" s="272"/>
      <c r="G19" s="273"/>
      <c r="H19" s="274"/>
      <c r="I19" s="275"/>
      <c r="J19" s="276"/>
      <c r="K19" s="494"/>
      <c r="L19" s="494"/>
      <c r="M19" s="495"/>
      <c r="N19" s="267">
        <f t="shared" si="0"/>
        <v>0</v>
      </c>
      <c r="O19" s="41"/>
    </row>
    <row r="20" spans="1:15" ht="13.5" customHeight="1" hidden="1">
      <c r="A20" s="268">
        <f t="shared" si="1"/>
        <v>50</v>
      </c>
      <c r="B20" s="269">
        <f t="shared" si="2"/>
        <v>4</v>
      </c>
      <c r="C20" s="270">
        <f t="shared" si="3"/>
        <v>14</v>
      </c>
      <c r="D20" s="271"/>
      <c r="E20" s="277"/>
      <c r="F20" s="277"/>
      <c r="G20" s="273"/>
      <c r="H20" s="274"/>
      <c r="I20" s="275"/>
      <c r="J20" s="276"/>
      <c r="K20" s="494"/>
      <c r="L20" s="494"/>
      <c r="M20" s="495"/>
      <c r="N20" s="267">
        <f t="shared" si="0"/>
        <v>0</v>
      </c>
      <c r="O20" s="41"/>
    </row>
    <row r="21" spans="1:15" ht="13.5" customHeight="1" hidden="1">
      <c r="A21" s="268">
        <f t="shared" si="1"/>
        <v>50</v>
      </c>
      <c r="B21" s="269">
        <f t="shared" si="2"/>
        <v>4</v>
      </c>
      <c r="C21" s="270">
        <f t="shared" si="3"/>
        <v>15</v>
      </c>
      <c r="D21" s="271"/>
      <c r="E21" s="277"/>
      <c r="F21" s="277"/>
      <c r="G21" s="273"/>
      <c r="H21" s="274"/>
      <c r="I21" s="275"/>
      <c r="J21" s="278"/>
      <c r="K21" s="494"/>
      <c r="L21" s="494"/>
      <c r="M21" s="495"/>
      <c r="N21" s="267">
        <f t="shared" si="0"/>
        <v>0</v>
      </c>
      <c r="O21" s="41"/>
    </row>
    <row r="22" spans="1:15" ht="13.5" customHeight="1" hidden="1">
      <c r="A22" s="268">
        <f t="shared" si="1"/>
        <v>50</v>
      </c>
      <c r="B22" s="269">
        <f t="shared" si="2"/>
        <v>4</v>
      </c>
      <c r="C22" s="270">
        <f t="shared" si="3"/>
        <v>16</v>
      </c>
      <c r="D22" s="271"/>
      <c r="E22" s="272"/>
      <c r="F22" s="279"/>
      <c r="G22" s="273"/>
      <c r="H22" s="274"/>
      <c r="I22" s="275"/>
      <c r="J22" s="276"/>
      <c r="K22" s="494"/>
      <c r="L22" s="494"/>
      <c r="M22" s="495"/>
      <c r="N22" s="267">
        <f t="shared" si="0"/>
        <v>0</v>
      </c>
      <c r="O22" s="41"/>
    </row>
    <row r="23" spans="1:15" ht="13.5" customHeight="1" hidden="1">
      <c r="A23" s="268">
        <f t="shared" si="1"/>
        <v>50</v>
      </c>
      <c r="B23" s="269">
        <f t="shared" si="2"/>
        <v>4</v>
      </c>
      <c r="C23" s="270">
        <f t="shared" si="3"/>
        <v>17</v>
      </c>
      <c r="D23" s="271"/>
      <c r="E23" s="272"/>
      <c r="F23" s="272"/>
      <c r="G23" s="273"/>
      <c r="H23" s="274"/>
      <c r="I23" s="275"/>
      <c r="J23" s="276"/>
      <c r="K23" s="494"/>
      <c r="L23" s="494"/>
      <c r="M23" s="495"/>
      <c r="N23" s="267">
        <f t="shared" si="0"/>
        <v>0</v>
      </c>
      <c r="O23" s="41"/>
    </row>
    <row r="24" spans="1:15" ht="13.5" customHeight="1" hidden="1">
      <c r="A24" s="268">
        <f t="shared" si="1"/>
        <v>50</v>
      </c>
      <c r="B24" s="269">
        <f t="shared" si="2"/>
        <v>4</v>
      </c>
      <c r="C24" s="270">
        <f t="shared" si="3"/>
        <v>18</v>
      </c>
      <c r="D24" s="271"/>
      <c r="E24" s="277"/>
      <c r="F24" s="277"/>
      <c r="G24" s="273"/>
      <c r="H24" s="274"/>
      <c r="I24" s="275"/>
      <c r="J24" s="276"/>
      <c r="K24" s="494"/>
      <c r="L24" s="494"/>
      <c r="M24" s="495"/>
      <c r="N24" s="267">
        <f t="shared" si="0"/>
        <v>0</v>
      </c>
      <c r="O24" s="41"/>
    </row>
    <row r="25" spans="1:15" ht="13.5" customHeight="1" hidden="1">
      <c r="A25" s="268">
        <f t="shared" si="1"/>
        <v>50</v>
      </c>
      <c r="B25" s="269">
        <f t="shared" si="2"/>
        <v>4</v>
      </c>
      <c r="C25" s="270">
        <f t="shared" si="3"/>
        <v>19</v>
      </c>
      <c r="D25" s="271"/>
      <c r="E25" s="277"/>
      <c r="F25" s="277"/>
      <c r="G25" s="273"/>
      <c r="H25" s="274"/>
      <c r="I25" s="275"/>
      <c r="J25" s="278"/>
      <c r="K25" s="494"/>
      <c r="L25" s="494"/>
      <c r="M25" s="495"/>
      <c r="N25" s="267">
        <f t="shared" si="0"/>
        <v>0</v>
      </c>
      <c r="O25" s="41"/>
    </row>
    <row r="26" spans="1:15" ht="13.5" customHeight="1" hidden="1">
      <c r="A26" s="268">
        <f t="shared" si="1"/>
        <v>50</v>
      </c>
      <c r="B26" s="269">
        <f t="shared" si="2"/>
        <v>4</v>
      </c>
      <c r="C26" s="270">
        <f t="shared" si="3"/>
        <v>20</v>
      </c>
      <c r="D26" s="271"/>
      <c r="E26" s="279"/>
      <c r="F26" s="279"/>
      <c r="G26" s="273"/>
      <c r="H26" s="172"/>
      <c r="I26" s="275"/>
      <c r="J26" s="276"/>
      <c r="K26" s="494"/>
      <c r="L26" s="494"/>
      <c r="M26" s="495"/>
      <c r="N26" s="267">
        <f t="shared" si="0"/>
        <v>0</v>
      </c>
      <c r="O26" s="41"/>
    </row>
    <row r="27" spans="1:15" ht="13.5" customHeight="1" hidden="1">
      <c r="A27" s="268">
        <f t="shared" si="1"/>
        <v>50</v>
      </c>
      <c r="B27" s="269">
        <f t="shared" si="2"/>
        <v>4</v>
      </c>
      <c r="C27" s="269">
        <f t="shared" si="3"/>
        <v>21</v>
      </c>
      <c r="D27" s="271"/>
      <c r="E27" s="272"/>
      <c r="F27" s="272"/>
      <c r="G27" s="273"/>
      <c r="H27" s="274"/>
      <c r="I27" s="275"/>
      <c r="J27" s="276"/>
      <c r="K27" s="494"/>
      <c r="L27" s="494"/>
      <c r="M27" s="495"/>
      <c r="N27" s="267">
        <f t="shared" si="0"/>
        <v>0</v>
      </c>
      <c r="O27" s="41"/>
    </row>
    <row r="28" spans="1:15" ht="13.5" customHeight="1" hidden="1">
      <c r="A28" s="268">
        <f t="shared" si="1"/>
        <v>50</v>
      </c>
      <c r="B28" s="269">
        <f t="shared" si="2"/>
        <v>4</v>
      </c>
      <c r="C28" s="269">
        <f t="shared" si="3"/>
        <v>22</v>
      </c>
      <c r="D28" s="271"/>
      <c r="E28" s="272"/>
      <c r="F28" s="272"/>
      <c r="G28" s="273"/>
      <c r="H28" s="274"/>
      <c r="I28" s="275"/>
      <c r="J28" s="276"/>
      <c r="K28" s="494"/>
      <c r="L28" s="494"/>
      <c r="M28" s="495"/>
      <c r="N28" s="267">
        <f t="shared" si="0"/>
        <v>0</v>
      </c>
      <c r="O28" s="41"/>
    </row>
    <row r="29" spans="1:15" ht="13.5" customHeight="1" hidden="1">
      <c r="A29" s="268">
        <f t="shared" si="1"/>
        <v>50</v>
      </c>
      <c r="B29" s="269">
        <f t="shared" si="2"/>
        <v>4</v>
      </c>
      <c r="C29" s="269">
        <f t="shared" si="3"/>
        <v>23</v>
      </c>
      <c r="D29" s="271"/>
      <c r="E29" s="272"/>
      <c r="F29" s="272"/>
      <c r="G29" s="273"/>
      <c r="H29" s="274"/>
      <c r="I29" s="275"/>
      <c r="J29" s="278"/>
      <c r="K29" s="494"/>
      <c r="L29" s="494"/>
      <c r="M29" s="495"/>
      <c r="N29" s="267">
        <f t="shared" si="0"/>
        <v>0</v>
      </c>
      <c r="O29" s="41"/>
    </row>
    <row r="30" spans="1:15" ht="13.5" customHeight="1" hidden="1">
      <c r="A30" s="268">
        <f t="shared" si="1"/>
        <v>50</v>
      </c>
      <c r="B30" s="269">
        <f t="shared" si="2"/>
        <v>4</v>
      </c>
      <c r="C30" s="269">
        <f t="shared" si="3"/>
        <v>24</v>
      </c>
      <c r="D30" s="271"/>
      <c r="E30" s="272"/>
      <c r="F30" s="272"/>
      <c r="G30" s="273"/>
      <c r="H30" s="274"/>
      <c r="I30" s="275"/>
      <c r="J30" s="276"/>
      <c r="K30" s="494"/>
      <c r="L30" s="494"/>
      <c r="M30" s="495"/>
      <c r="N30" s="267">
        <f t="shared" si="0"/>
        <v>0</v>
      </c>
      <c r="O30" s="41"/>
    </row>
    <row r="31" spans="1:15" ht="13.5" customHeight="1" hidden="1">
      <c r="A31" s="268">
        <f t="shared" si="1"/>
        <v>50</v>
      </c>
      <c r="B31" s="269">
        <f t="shared" si="2"/>
        <v>4</v>
      </c>
      <c r="C31" s="269">
        <f t="shared" si="3"/>
        <v>25</v>
      </c>
      <c r="D31" s="271"/>
      <c r="E31" s="272"/>
      <c r="F31" s="272"/>
      <c r="G31" s="273"/>
      <c r="H31" s="274"/>
      <c r="I31" s="275"/>
      <c r="J31" s="280"/>
      <c r="K31" s="494"/>
      <c r="L31" s="494"/>
      <c r="M31" s="495"/>
      <c r="N31" s="267">
        <f t="shared" si="0"/>
        <v>0</v>
      </c>
      <c r="O31" s="41"/>
    </row>
    <row r="32" spans="1:15" ht="13.5" customHeight="1" hidden="1">
      <c r="A32" s="268">
        <f t="shared" si="1"/>
        <v>50</v>
      </c>
      <c r="B32" s="269">
        <f t="shared" si="2"/>
        <v>4</v>
      </c>
      <c r="C32" s="269">
        <f t="shared" si="3"/>
        <v>26</v>
      </c>
      <c r="D32" s="271"/>
      <c r="E32" s="272"/>
      <c r="F32" s="272"/>
      <c r="G32" s="273"/>
      <c r="H32" s="274"/>
      <c r="I32" s="275"/>
      <c r="J32" s="280"/>
      <c r="K32" s="494"/>
      <c r="L32" s="494"/>
      <c r="M32" s="495"/>
      <c r="N32" s="267">
        <f t="shared" si="0"/>
        <v>0</v>
      </c>
      <c r="O32" s="41"/>
    </row>
    <row r="33" spans="1:15" ht="13.5" customHeight="1" hidden="1">
      <c r="A33" s="268">
        <f t="shared" si="1"/>
        <v>50</v>
      </c>
      <c r="B33" s="269">
        <f t="shared" si="2"/>
        <v>4</v>
      </c>
      <c r="C33" s="269">
        <f t="shared" si="3"/>
        <v>27</v>
      </c>
      <c r="D33" s="271"/>
      <c r="E33" s="272"/>
      <c r="F33" s="272"/>
      <c r="G33" s="273"/>
      <c r="H33" s="274"/>
      <c r="I33" s="275"/>
      <c r="J33" s="281"/>
      <c r="K33" s="494"/>
      <c r="L33" s="494"/>
      <c r="M33" s="495"/>
      <c r="N33" s="267">
        <f t="shared" si="0"/>
        <v>0</v>
      </c>
      <c r="O33" s="41"/>
    </row>
    <row r="34" spans="1:15" ht="13.5" customHeight="1" hidden="1">
      <c r="A34" s="268">
        <f t="shared" si="1"/>
        <v>50</v>
      </c>
      <c r="B34" s="269">
        <f t="shared" si="2"/>
        <v>4</v>
      </c>
      <c r="C34" s="269">
        <f t="shared" si="3"/>
        <v>28</v>
      </c>
      <c r="D34" s="271"/>
      <c r="E34" s="272"/>
      <c r="F34" s="272"/>
      <c r="G34" s="273"/>
      <c r="H34" s="274"/>
      <c r="I34" s="275"/>
      <c r="J34" s="281"/>
      <c r="K34" s="494"/>
      <c r="L34" s="494"/>
      <c r="M34" s="495"/>
      <c r="N34" s="267">
        <f t="shared" si="0"/>
        <v>0</v>
      </c>
      <c r="O34" s="41"/>
    </row>
    <row r="35" spans="1:15" ht="13.5" customHeight="1" hidden="1">
      <c r="A35" s="268">
        <f t="shared" si="1"/>
        <v>50</v>
      </c>
      <c r="B35" s="269">
        <f t="shared" si="2"/>
        <v>4</v>
      </c>
      <c r="C35" s="269">
        <f t="shared" si="3"/>
        <v>29</v>
      </c>
      <c r="D35" s="271"/>
      <c r="E35" s="272"/>
      <c r="F35" s="272"/>
      <c r="G35" s="273"/>
      <c r="H35" s="274"/>
      <c r="I35" s="282"/>
      <c r="J35" s="276"/>
      <c r="K35" s="494"/>
      <c r="L35" s="494"/>
      <c r="M35" s="495"/>
      <c r="N35" s="267">
        <f t="shared" si="0"/>
        <v>0</v>
      </c>
      <c r="O35" s="41"/>
    </row>
    <row r="36" spans="1:15" ht="13.5" customHeight="1" hidden="1">
      <c r="A36" s="268">
        <f t="shared" si="1"/>
        <v>50</v>
      </c>
      <c r="B36" s="269">
        <f t="shared" si="2"/>
        <v>4</v>
      </c>
      <c r="C36" s="269">
        <f t="shared" si="3"/>
        <v>30</v>
      </c>
      <c r="D36" s="271"/>
      <c r="E36" s="97"/>
      <c r="F36" s="97"/>
      <c r="G36" s="273"/>
      <c r="H36" s="283"/>
      <c r="I36" s="275"/>
      <c r="J36" s="276"/>
      <c r="K36" s="494"/>
      <c r="L36" s="494"/>
      <c r="M36" s="495"/>
      <c r="N36" s="267">
        <f t="shared" si="0"/>
        <v>0</v>
      </c>
      <c r="O36" s="41"/>
    </row>
    <row r="37" spans="1:15" ht="13.5" customHeight="1" hidden="1">
      <c r="A37" s="268">
        <f t="shared" si="1"/>
        <v>50</v>
      </c>
      <c r="B37" s="269">
        <f t="shared" si="2"/>
        <v>4</v>
      </c>
      <c r="C37" s="269">
        <f t="shared" si="3"/>
        <v>31</v>
      </c>
      <c r="D37" s="271"/>
      <c r="E37" s="272"/>
      <c r="F37" s="272"/>
      <c r="G37" s="273"/>
      <c r="H37" s="274"/>
      <c r="I37" s="275"/>
      <c r="J37" s="280"/>
      <c r="K37" s="494"/>
      <c r="L37" s="494"/>
      <c r="M37" s="495"/>
      <c r="N37" s="267">
        <f t="shared" si="0"/>
        <v>0</v>
      </c>
      <c r="O37" s="41"/>
    </row>
    <row r="38" spans="1:15" ht="13.5" customHeight="1" hidden="1">
      <c r="A38" s="268">
        <f t="shared" si="1"/>
        <v>50</v>
      </c>
      <c r="B38" s="269">
        <f t="shared" si="2"/>
        <v>4</v>
      </c>
      <c r="C38" s="269">
        <f t="shared" si="3"/>
        <v>32</v>
      </c>
      <c r="D38" s="271"/>
      <c r="E38" s="272"/>
      <c r="F38" s="272"/>
      <c r="G38" s="273"/>
      <c r="H38" s="274"/>
      <c r="I38" s="275"/>
      <c r="J38" s="278"/>
      <c r="K38" s="494"/>
      <c r="L38" s="494"/>
      <c r="M38" s="495"/>
      <c r="N38" s="267">
        <f t="shared" si="0"/>
        <v>0</v>
      </c>
      <c r="O38" s="41"/>
    </row>
    <row r="39" spans="1:15" ht="13.5" customHeight="1" hidden="1">
      <c r="A39" s="268">
        <f t="shared" si="1"/>
        <v>50</v>
      </c>
      <c r="B39" s="269">
        <f t="shared" si="2"/>
        <v>4</v>
      </c>
      <c r="C39" s="269">
        <f t="shared" si="3"/>
        <v>33</v>
      </c>
      <c r="D39" s="271"/>
      <c r="E39" s="272"/>
      <c r="F39" s="277"/>
      <c r="G39" s="273"/>
      <c r="H39" s="274"/>
      <c r="I39" s="275"/>
      <c r="J39" s="280"/>
      <c r="K39" s="494"/>
      <c r="L39" s="494"/>
      <c r="M39" s="495"/>
      <c r="N39" s="267">
        <f t="shared" si="0"/>
        <v>0</v>
      </c>
      <c r="O39" s="41"/>
    </row>
    <row r="40" spans="1:15" ht="13.5" customHeight="1" hidden="1">
      <c r="A40" s="268">
        <f t="shared" si="1"/>
        <v>50</v>
      </c>
      <c r="B40" s="269">
        <f t="shared" si="2"/>
        <v>4</v>
      </c>
      <c r="C40" s="269">
        <f t="shared" si="3"/>
        <v>34</v>
      </c>
      <c r="D40" s="271"/>
      <c r="E40" s="272"/>
      <c r="F40" s="277"/>
      <c r="G40" s="273"/>
      <c r="H40" s="274"/>
      <c r="I40" s="275"/>
      <c r="J40" s="280"/>
      <c r="K40" s="494"/>
      <c r="L40" s="494"/>
      <c r="M40" s="495"/>
      <c r="N40" s="267">
        <f t="shared" si="0"/>
        <v>0</v>
      </c>
      <c r="O40" s="41"/>
    </row>
    <row r="41" spans="1:15" ht="13.5" customHeight="1" hidden="1">
      <c r="A41" s="268">
        <f t="shared" si="1"/>
        <v>50</v>
      </c>
      <c r="B41" s="269">
        <f t="shared" si="2"/>
        <v>4</v>
      </c>
      <c r="C41" s="269">
        <f t="shared" si="3"/>
        <v>35</v>
      </c>
      <c r="D41" s="271"/>
      <c r="E41" s="272"/>
      <c r="F41" s="277"/>
      <c r="G41" s="273"/>
      <c r="H41" s="274"/>
      <c r="I41" s="275"/>
      <c r="J41" s="280"/>
      <c r="K41" s="494"/>
      <c r="L41" s="494"/>
      <c r="M41" s="495"/>
      <c r="N41" s="267">
        <f t="shared" si="0"/>
        <v>0</v>
      </c>
      <c r="O41" s="41"/>
    </row>
    <row r="42" spans="1:15" ht="13.5" customHeight="1" hidden="1">
      <c r="A42" s="268">
        <f t="shared" si="1"/>
        <v>50</v>
      </c>
      <c r="B42" s="269">
        <f t="shared" si="2"/>
        <v>4</v>
      </c>
      <c r="C42" s="269">
        <f t="shared" si="3"/>
        <v>36</v>
      </c>
      <c r="D42" s="271"/>
      <c r="E42" s="272"/>
      <c r="F42" s="277"/>
      <c r="G42" s="273"/>
      <c r="H42" s="274"/>
      <c r="I42" s="275"/>
      <c r="J42" s="278"/>
      <c r="K42" s="494"/>
      <c r="L42" s="494"/>
      <c r="M42" s="495"/>
      <c r="N42" s="267">
        <f t="shared" si="0"/>
        <v>0</v>
      </c>
      <c r="O42" s="41"/>
    </row>
    <row r="43" spans="1:15" ht="13.5" customHeight="1" hidden="1">
      <c r="A43" s="268">
        <f t="shared" si="1"/>
        <v>50</v>
      </c>
      <c r="B43" s="269">
        <f t="shared" si="2"/>
        <v>4</v>
      </c>
      <c r="C43" s="269">
        <f t="shared" si="3"/>
        <v>37</v>
      </c>
      <c r="D43" s="271"/>
      <c r="E43" s="272"/>
      <c r="F43" s="277"/>
      <c r="G43" s="273"/>
      <c r="H43" s="274"/>
      <c r="I43" s="275"/>
      <c r="J43" s="278"/>
      <c r="K43" s="494"/>
      <c r="L43" s="494"/>
      <c r="M43" s="495"/>
      <c r="N43" s="267">
        <f t="shared" si="0"/>
        <v>0</v>
      </c>
      <c r="O43" s="41"/>
    </row>
    <row r="44" spans="1:15" ht="13.5" customHeight="1" hidden="1">
      <c r="A44" s="268">
        <f t="shared" si="1"/>
        <v>50</v>
      </c>
      <c r="B44" s="269">
        <f t="shared" si="2"/>
        <v>4</v>
      </c>
      <c r="C44" s="269">
        <f t="shared" si="3"/>
        <v>38</v>
      </c>
      <c r="D44" s="271"/>
      <c r="E44" s="277"/>
      <c r="F44" s="277"/>
      <c r="G44" s="273"/>
      <c r="H44" s="274"/>
      <c r="I44" s="275"/>
      <c r="J44" s="278"/>
      <c r="K44" s="494"/>
      <c r="L44" s="494"/>
      <c r="M44" s="495"/>
      <c r="N44" s="267">
        <f t="shared" si="0"/>
        <v>0</v>
      </c>
      <c r="O44" s="41"/>
    </row>
    <row r="45" spans="1:15" ht="13.5" customHeight="1" hidden="1">
      <c r="A45" s="268">
        <f t="shared" si="1"/>
        <v>50</v>
      </c>
      <c r="B45" s="269">
        <f t="shared" si="2"/>
        <v>4</v>
      </c>
      <c r="C45" s="269">
        <f t="shared" si="3"/>
        <v>39</v>
      </c>
      <c r="D45" s="271"/>
      <c r="E45" s="277"/>
      <c r="F45" s="277"/>
      <c r="G45" s="273"/>
      <c r="H45" s="274"/>
      <c r="I45" s="275"/>
      <c r="J45" s="278"/>
      <c r="K45" s="494"/>
      <c r="L45" s="494"/>
      <c r="M45" s="495"/>
      <c r="N45" s="267">
        <f t="shared" si="0"/>
        <v>0</v>
      </c>
      <c r="O45" s="41"/>
    </row>
    <row r="46" spans="1:15" ht="13.5" customHeight="1" thickBot="1">
      <c r="A46" s="284">
        <f t="shared" si="1"/>
        <v>50</v>
      </c>
      <c r="B46" s="285">
        <f t="shared" si="2"/>
        <v>4</v>
      </c>
      <c r="C46" s="285">
        <f t="shared" si="3"/>
        <v>40</v>
      </c>
      <c r="D46" s="286"/>
      <c r="E46" s="287"/>
      <c r="F46" s="287"/>
      <c r="G46" s="288"/>
      <c r="H46" s="289"/>
      <c r="I46" s="290"/>
      <c r="J46" s="291"/>
      <c r="K46" s="492"/>
      <c r="L46" s="492"/>
      <c r="M46" s="493"/>
      <c r="N46" s="267">
        <f t="shared" si="0"/>
        <v>0</v>
      </c>
      <c r="O46" s="41"/>
    </row>
    <row r="47" spans="1:15" ht="6.75" customHeight="1" thickTop="1">
      <c r="A47" s="292"/>
      <c r="B47" s="292"/>
      <c r="C47" s="292"/>
      <c r="D47" s="292"/>
      <c r="E47" s="293"/>
      <c r="F47" s="293"/>
      <c r="G47" s="294"/>
      <c r="H47" s="295"/>
      <c r="I47" s="296"/>
      <c r="J47" s="195"/>
      <c r="K47" s="239"/>
      <c r="L47" s="239"/>
      <c r="M47" s="297"/>
      <c r="N47" s="298"/>
      <c r="O47" s="41"/>
    </row>
    <row r="48" spans="1:15" ht="12.75" customHeight="1">
      <c r="A48" s="299" t="s">
        <v>81</v>
      </c>
      <c r="B48" s="300"/>
      <c r="C48" s="300"/>
      <c r="D48" s="300"/>
      <c r="E48" s="185" t="s">
        <v>59</v>
      </c>
      <c r="F48" s="301"/>
      <c r="G48" s="302"/>
      <c r="H48" s="303"/>
      <c r="I48" s="304"/>
      <c r="J48" s="305"/>
      <c r="K48" s="305"/>
      <c r="L48" s="305"/>
      <c r="M48" s="306"/>
      <c r="O48" s="41"/>
    </row>
    <row r="49" spans="1:15" ht="12.75" customHeight="1">
      <c r="A49" s="193"/>
      <c r="B49" s="307"/>
      <c r="C49" s="307"/>
      <c r="D49" s="307"/>
      <c r="E49" s="191" t="s">
        <v>62</v>
      </c>
      <c r="F49" s="308"/>
      <c r="G49" s="309"/>
      <c r="H49" s="310"/>
      <c r="I49" s="311"/>
      <c r="J49" s="195"/>
      <c r="K49" s="195"/>
      <c r="L49" s="195"/>
      <c r="M49" s="197"/>
      <c r="O49" s="41"/>
    </row>
    <row r="50" spans="1:15" ht="12.75" customHeight="1">
      <c r="A50" s="193"/>
      <c r="B50" s="307"/>
      <c r="C50" s="307"/>
      <c r="D50" s="307"/>
      <c r="E50" s="191" t="s">
        <v>60</v>
      </c>
      <c r="F50" s="308"/>
      <c r="G50" s="309"/>
      <c r="H50" s="310"/>
      <c r="I50" s="311"/>
      <c r="J50" s="195"/>
      <c r="K50" s="195"/>
      <c r="L50" s="195"/>
      <c r="M50" s="197"/>
      <c r="O50" s="41"/>
    </row>
    <row r="51" spans="1:15" ht="12.75" customHeight="1">
      <c r="A51" s="193"/>
      <c r="B51" s="307"/>
      <c r="C51" s="307"/>
      <c r="D51" s="307"/>
      <c r="E51" s="191" t="s">
        <v>61</v>
      </c>
      <c r="F51" s="308"/>
      <c r="G51" s="309"/>
      <c r="H51" s="310"/>
      <c r="I51" s="311"/>
      <c r="J51" s="195"/>
      <c r="K51" s="195"/>
      <c r="L51" s="195"/>
      <c r="M51" s="197"/>
      <c r="O51" s="41"/>
    </row>
    <row r="52" spans="1:15" ht="12.75" customHeight="1">
      <c r="A52" s="312"/>
      <c r="B52" s="313"/>
      <c r="C52" s="313"/>
      <c r="D52" s="313"/>
      <c r="E52" s="199"/>
      <c r="F52" s="314"/>
      <c r="G52" s="315"/>
      <c r="H52" s="316"/>
      <c r="I52" s="317"/>
      <c r="J52" s="201"/>
      <c r="K52" s="201"/>
      <c r="L52" s="201"/>
      <c r="M52" s="203"/>
      <c r="O52" s="41"/>
    </row>
    <row r="53" spans="1:15" ht="24.75" customHeight="1">
      <c r="A53" s="134" t="s">
        <v>82</v>
      </c>
      <c r="B53" s="134"/>
      <c r="C53" s="134"/>
      <c r="D53" s="134"/>
      <c r="E53" s="318"/>
      <c r="F53" s="318"/>
      <c r="G53" s="319"/>
      <c r="H53" s="320"/>
      <c r="I53" s="321"/>
      <c r="J53" s="322"/>
      <c r="K53" s="322"/>
      <c r="L53" s="322"/>
      <c r="M53" s="323"/>
      <c r="O53" s="41"/>
    </row>
    <row r="54" spans="1:15" ht="12.75" customHeight="1">
      <c r="A54" s="496" t="s">
        <v>66</v>
      </c>
      <c r="B54" s="497"/>
      <c r="C54" s="497"/>
      <c r="D54" s="498"/>
      <c r="E54" s="237"/>
      <c r="F54" s="237"/>
      <c r="G54" s="238"/>
      <c r="H54" s="95" t="s">
        <v>67</v>
      </c>
      <c r="I54" s="95" t="s">
        <v>83</v>
      </c>
      <c r="J54" s="236" t="s">
        <v>84</v>
      </c>
      <c r="K54" s="496" t="s">
        <v>70</v>
      </c>
      <c r="L54" s="497"/>
      <c r="M54" s="498"/>
      <c r="N54" s="324" t="s">
        <v>85</v>
      </c>
      <c r="O54" s="41"/>
    </row>
    <row r="55" spans="1:15" ht="12.75" customHeight="1">
      <c r="A55" s="241"/>
      <c r="B55" s="139"/>
      <c r="C55" s="139"/>
      <c r="D55" s="242"/>
      <c r="E55" s="134" t="s">
        <v>72</v>
      </c>
      <c r="F55" s="134"/>
      <c r="G55" s="100"/>
      <c r="H55" s="135"/>
      <c r="I55" s="135" t="s">
        <v>86</v>
      </c>
      <c r="J55" s="241" t="s">
        <v>87</v>
      </c>
      <c r="K55" s="523" t="s">
        <v>75</v>
      </c>
      <c r="L55" s="524"/>
      <c r="M55" s="525"/>
      <c r="N55" s="325" t="s">
        <v>88</v>
      </c>
      <c r="O55" s="41"/>
    </row>
    <row r="56" spans="1:15" ht="12.75" customHeight="1">
      <c r="A56" s="509" t="s">
        <v>77</v>
      </c>
      <c r="B56" s="510"/>
      <c r="C56" s="510"/>
      <c r="D56" s="511"/>
      <c r="E56" s="246"/>
      <c r="F56" s="246"/>
      <c r="G56" s="247"/>
      <c r="H56" s="133" t="s">
        <v>78</v>
      </c>
      <c r="I56" s="133" t="s">
        <v>89</v>
      </c>
      <c r="J56" s="244" t="s">
        <v>90</v>
      </c>
      <c r="K56" s="509" t="s">
        <v>79</v>
      </c>
      <c r="L56" s="510"/>
      <c r="M56" s="511"/>
      <c r="N56" s="326" t="s">
        <v>80</v>
      </c>
      <c r="O56" s="41"/>
    </row>
    <row r="57" spans="1:15" ht="4.5" customHeight="1" thickBot="1">
      <c r="A57" s="139"/>
      <c r="B57" s="139"/>
      <c r="C57" s="139"/>
      <c r="D57" s="139"/>
      <c r="E57" s="99"/>
      <c r="F57" s="99"/>
      <c r="G57" s="100"/>
      <c r="H57" s="139"/>
      <c r="I57" s="139"/>
      <c r="J57" s="139"/>
      <c r="K57" s="139"/>
      <c r="L57" s="139"/>
      <c r="M57" s="139"/>
      <c r="N57" s="327"/>
      <c r="O57" s="41"/>
    </row>
    <row r="58" spans="1:15" ht="15" customHeight="1" thickTop="1">
      <c r="A58" s="258">
        <f>A46</f>
        <v>50</v>
      </c>
      <c r="B58" s="444">
        <f>B46</f>
        <v>4</v>
      </c>
      <c r="C58" s="444">
        <f>C46+1</f>
        <v>41</v>
      </c>
      <c r="D58" s="261">
        <v>22</v>
      </c>
      <c r="E58" s="330" t="s">
        <v>91</v>
      </c>
      <c r="F58" s="331"/>
      <c r="G58" s="330"/>
      <c r="H58" s="332" t="s">
        <v>92</v>
      </c>
      <c r="I58" s="333">
        <v>97.1</v>
      </c>
      <c r="J58" s="445">
        <v>8011</v>
      </c>
      <c r="K58" s="472" t="s">
        <v>93</v>
      </c>
      <c r="L58" s="473"/>
      <c r="M58" s="474"/>
      <c r="N58" s="327"/>
      <c r="O58" s="41"/>
    </row>
    <row r="59" spans="1:15" ht="15" customHeight="1">
      <c r="A59" s="268">
        <f aca="true" t="shared" si="4" ref="A59:A67">A58</f>
        <v>50</v>
      </c>
      <c r="B59" s="269">
        <f aca="true" t="shared" si="5" ref="B59:B67">B58</f>
        <v>4</v>
      </c>
      <c r="C59" s="269">
        <f aca="true" t="shared" si="6" ref="C59:C67">C58+1</f>
        <v>42</v>
      </c>
      <c r="D59" s="271">
        <f>D58</f>
        <v>22</v>
      </c>
      <c r="E59" s="279" t="s">
        <v>94</v>
      </c>
      <c r="F59" s="335"/>
      <c r="G59" s="279"/>
      <c r="H59" s="336" t="s">
        <v>92</v>
      </c>
      <c r="I59" s="337">
        <v>2.9</v>
      </c>
      <c r="J59" s="338">
        <f aca="true" t="shared" si="7" ref="J59:J67">J58+1</f>
        <v>8012</v>
      </c>
      <c r="K59" s="499" t="s">
        <v>93</v>
      </c>
      <c r="L59" s="494"/>
      <c r="M59" s="495"/>
      <c r="N59" s="327"/>
      <c r="O59" s="41"/>
    </row>
    <row r="60" spans="1:15" ht="15" customHeight="1">
      <c r="A60" s="268">
        <f t="shared" si="4"/>
        <v>50</v>
      </c>
      <c r="B60" s="269">
        <f t="shared" si="5"/>
        <v>4</v>
      </c>
      <c r="C60" s="269">
        <f t="shared" si="6"/>
        <v>43</v>
      </c>
      <c r="D60" s="271"/>
      <c r="E60" s="272"/>
      <c r="F60" s="272"/>
      <c r="G60" s="339"/>
      <c r="H60" s="340"/>
      <c r="I60" s="280"/>
      <c r="J60" s="338">
        <f t="shared" si="7"/>
        <v>8013</v>
      </c>
      <c r="K60" s="499"/>
      <c r="L60" s="494"/>
      <c r="M60" s="495"/>
      <c r="N60" s="327"/>
      <c r="O60" s="41"/>
    </row>
    <row r="61" spans="1:15" ht="15" customHeight="1">
      <c r="A61" s="268">
        <f t="shared" si="4"/>
        <v>50</v>
      </c>
      <c r="B61" s="269">
        <f t="shared" si="5"/>
        <v>4</v>
      </c>
      <c r="C61" s="269">
        <f t="shared" si="6"/>
        <v>44</v>
      </c>
      <c r="D61" s="271">
        <v>23</v>
      </c>
      <c r="E61" s="486" t="s">
        <v>95</v>
      </c>
      <c r="F61" s="487"/>
      <c r="G61" s="488"/>
      <c r="H61" s="342" t="s">
        <v>96</v>
      </c>
      <c r="I61" s="276">
        <v>28000</v>
      </c>
      <c r="J61" s="338">
        <f t="shared" si="7"/>
        <v>8014</v>
      </c>
      <c r="K61" s="500" t="s">
        <v>50</v>
      </c>
      <c r="L61" s="501"/>
      <c r="M61" s="502"/>
      <c r="N61" s="327"/>
      <c r="O61" s="41"/>
    </row>
    <row r="62" spans="1:15" ht="15" customHeight="1">
      <c r="A62" s="268">
        <f t="shared" si="4"/>
        <v>50</v>
      </c>
      <c r="B62" s="269">
        <f t="shared" si="5"/>
        <v>4</v>
      </c>
      <c r="C62" s="269">
        <f t="shared" si="6"/>
        <v>45</v>
      </c>
      <c r="D62" s="271"/>
      <c r="E62" s="277"/>
      <c r="F62" s="277"/>
      <c r="G62" s="348"/>
      <c r="H62" s="340"/>
      <c r="I62" s="280"/>
      <c r="J62" s="338">
        <f t="shared" si="7"/>
        <v>8015</v>
      </c>
      <c r="K62" s="499"/>
      <c r="L62" s="494"/>
      <c r="M62" s="495"/>
      <c r="N62" s="327"/>
      <c r="O62" s="41"/>
    </row>
    <row r="63" spans="1:15" ht="15" customHeight="1">
      <c r="A63" s="268">
        <f t="shared" si="4"/>
        <v>50</v>
      </c>
      <c r="B63" s="269">
        <f t="shared" si="5"/>
        <v>4</v>
      </c>
      <c r="C63" s="269">
        <f t="shared" si="6"/>
        <v>46</v>
      </c>
      <c r="D63" s="271">
        <v>24</v>
      </c>
      <c r="E63" s="341" t="s">
        <v>103</v>
      </c>
      <c r="F63" s="345"/>
      <c r="G63" s="346"/>
      <c r="H63" s="342" t="s">
        <v>92</v>
      </c>
      <c r="I63" s="337">
        <v>8</v>
      </c>
      <c r="J63" s="338">
        <f t="shared" si="7"/>
        <v>8016</v>
      </c>
      <c r="K63" s="500" t="s">
        <v>50</v>
      </c>
      <c r="L63" s="501"/>
      <c r="M63" s="502"/>
      <c r="N63" s="327"/>
      <c r="O63" s="41"/>
    </row>
    <row r="64" spans="1:15" ht="15" customHeight="1" hidden="1">
      <c r="A64" s="268">
        <f t="shared" si="4"/>
        <v>50</v>
      </c>
      <c r="B64" s="269">
        <f t="shared" si="5"/>
        <v>4</v>
      </c>
      <c r="C64" s="269">
        <f t="shared" si="6"/>
        <v>47</v>
      </c>
      <c r="D64" s="271"/>
      <c r="E64" s="341"/>
      <c r="F64" s="345"/>
      <c r="G64" s="346"/>
      <c r="H64" s="342"/>
      <c r="I64" s="446"/>
      <c r="J64" s="338">
        <f t="shared" si="7"/>
        <v>8017</v>
      </c>
      <c r="K64" s="499"/>
      <c r="L64" s="494"/>
      <c r="M64" s="495"/>
      <c r="N64" s="327"/>
      <c r="O64" s="41"/>
    </row>
    <row r="65" spans="1:15" ht="15" customHeight="1" hidden="1">
      <c r="A65" s="268">
        <f t="shared" si="4"/>
        <v>50</v>
      </c>
      <c r="B65" s="269">
        <f t="shared" si="5"/>
        <v>4</v>
      </c>
      <c r="C65" s="269">
        <f t="shared" si="6"/>
        <v>48</v>
      </c>
      <c r="D65" s="271"/>
      <c r="E65" s="277"/>
      <c r="F65" s="277"/>
      <c r="G65" s="348"/>
      <c r="H65" s="340"/>
      <c r="I65" s="281"/>
      <c r="J65" s="338">
        <f t="shared" si="7"/>
        <v>8018</v>
      </c>
      <c r="K65" s="499"/>
      <c r="L65" s="494"/>
      <c r="M65" s="495"/>
      <c r="N65" s="327"/>
      <c r="O65" s="41"/>
    </row>
    <row r="66" spans="1:15" ht="15" customHeight="1" hidden="1">
      <c r="A66" s="268">
        <f t="shared" si="4"/>
        <v>50</v>
      </c>
      <c r="B66" s="269">
        <f t="shared" si="5"/>
        <v>4</v>
      </c>
      <c r="C66" s="269">
        <f t="shared" si="6"/>
        <v>49</v>
      </c>
      <c r="D66" s="271"/>
      <c r="E66" s="277"/>
      <c r="F66" s="277"/>
      <c r="G66" s="348"/>
      <c r="H66" s="340"/>
      <c r="I66" s="281"/>
      <c r="J66" s="338">
        <f t="shared" si="7"/>
        <v>8019</v>
      </c>
      <c r="K66" s="499"/>
      <c r="L66" s="494"/>
      <c r="M66" s="495"/>
      <c r="N66" s="327"/>
      <c r="O66" s="41"/>
    </row>
    <row r="67" spans="1:15" ht="15" customHeight="1" thickBot="1">
      <c r="A67" s="284">
        <f t="shared" si="4"/>
        <v>50</v>
      </c>
      <c r="B67" s="285">
        <f t="shared" si="5"/>
        <v>4</v>
      </c>
      <c r="C67" s="285">
        <f t="shared" si="6"/>
        <v>50</v>
      </c>
      <c r="D67" s="286"/>
      <c r="E67" s="447" t="s">
        <v>106</v>
      </c>
      <c r="F67" s="351"/>
      <c r="G67" s="352"/>
      <c r="H67" s="289" t="s">
        <v>92</v>
      </c>
      <c r="I67" s="448">
        <v>5.5</v>
      </c>
      <c r="J67" s="355">
        <f t="shared" si="7"/>
        <v>8020</v>
      </c>
      <c r="K67" s="538" t="s">
        <v>50</v>
      </c>
      <c r="L67" s="539"/>
      <c r="M67" s="540"/>
      <c r="N67" s="327"/>
      <c r="O67" s="41"/>
    </row>
    <row r="68" spans="1:15" ht="6.75" customHeight="1" thickBot="1" thickTop="1">
      <c r="A68" s="356"/>
      <c r="B68" s="356"/>
      <c r="C68" s="356"/>
      <c r="D68" s="356"/>
      <c r="E68" s="357"/>
      <c r="F68" s="357"/>
      <c r="G68" s="358"/>
      <c r="H68" s="356"/>
      <c r="I68" s="356"/>
      <c r="J68" s="356"/>
      <c r="K68" s="356"/>
      <c r="L68" s="356"/>
      <c r="M68" s="356"/>
      <c r="N68" s="327"/>
      <c r="O68" s="41"/>
    </row>
    <row r="69" spans="1:15" ht="15" customHeight="1" thickTop="1">
      <c r="A69" s="475">
        <f>A67</f>
        <v>50</v>
      </c>
      <c r="B69" s="477">
        <f>B67</f>
        <v>4</v>
      </c>
      <c r="C69" s="477">
        <f>C67+1</f>
        <v>51</v>
      </c>
      <c r="D69" s="261">
        <f>'[1]594'!D14</f>
        <v>41</v>
      </c>
      <c r="E69" s="468" t="str">
        <f>'[1]594'!E14</f>
        <v>Výstavba dálnice D 26,5/120 (bez mostů a tunelů)</v>
      </c>
      <c r="F69" s="469"/>
      <c r="G69" s="359" t="str">
        <f>'[1]594'!G14</f>
        <v>délka</v>
      </c>
      <c r="H69" s="95" t="str">
        <f>'[1]594'!H14</f>
        <v>m</v>
      </c>
      <c r="I69" s="360">
        <v>5320</v>
      </c>
      <c r="J69" s="361">
        <f>J67+1</f>
        <v>8021</v>
      </c>
      <c r="K69" s="472" t="s">
        <v>50</v>
      </c>
      <c r="L69" s="473"/>
      <c r="M69" s="474"/>
      <c r="N69" s="483">
        <f>I69*I70</f>
        <v>1064000</v>
      </c>
      <c r="O69" s="41"/>
    </row>
    <row r="70" spans="1:15" ht="15" customHeight="1">
      <c r="A70" s="476"/>
      <c r="B70" s="467"/>
      <c r="C70" s="467"/>
      <c r="D70" s="286">
        <f>'[1]594'!D15</f>
        <v>42</v>
      </c>
      <c r="E70" s="470"/>
      <c r="F70" s="471"/>
      <c r="G70" s="362" t="str">
        <f>'[1]594'!G15</f>
        <v> měrné náklady </v>
      </c>
      <c r="H70" s="289" t="str">
        <f>'[1]594'!H15</f>
        <v>tis.Kč/m</v>
      </c>
      <c r="I70" s="363">
        <v>200</v>
      </c>
      <c r="J70" s="364">
        <v>8051</v>
      </c>
      <c r="K70" s="491" t="s">
        <v>20</v>
      </c>
      <c r="L70" s="492"/>
      <c r="M70" s="493"/>
      <c r="N70" s="483"/>
      <c r="O70" s="41"/>
    </row>
    <row r="71" spans="1:15" ht="15" customHeight="1" hidden="1">
      <c r="A71" s="475">
        <f>A69</f>
        <v>50</v>
      </c>
      <c r="B71" s="477">
        <f>B69</f>
        <v>4</v>
      </c>
      <c r="C71" s="477">
        <f>C69+1</f>
        <v>52</v>
      </c>
      <c r="D71" s="261">
        <f>'[1]594'!D16</f>
        <v>41</v>
      </c>
      <c r="E71" s="468" t="str">
        <f>'[1]594'!E16</f>
        <v>Výstavba dálnice D 27,5/120 (bez mostů a tunelů)</v>
      </c>
      <c r="F71" s="469"/>
      <c r="G71" s="359" t="str">
        <f>'[1]594'!G16</f>
        <v>délka</v>
      </c>
      <c r="H71" s="95" t="str">
        <f>'[1]594'!H16</f>
        <v>m</v>
      </c>
      <c r="I71" s="365"/>
      <c r="J71" s="361">
        <f aca="true" t="shared" si="8" ref="J71:J102">J69+1</f>
        <v>8022</v>
      </c>
      <c r="K71" s="472" t="s">
        <v>50</v>
      </c>
      <c r="L71" s="473"/>
      <c r="M71" s="474"/>
      <c r="N71" s="483">
        <f>I71*I72</f>
        <v>0</v>
      </c>
      <c r="O71" s="41"/>
    </row>
    <row r="72" spans="1:15" ht="15" customHeight="1" hidden="1">
      <c r="A72" s="476"/>
      <c r="B72" s="467"/>
      <c r="C72" s="467"/>
      <c r="D72" s="286">
        <f>'[1]594'!D17</f>
        <v>42</v>
      </c>
      <c r="E72" s="470"/>
      <c r="F72" s="471"/>
      <c r="G72" s="362" t="str">
        <f>'[1]594'!G17</f>
        <v> měrné náklady </v>
      </c>
      <c r="H72" s="289" t="str">
        <f>'[1]594'!H17</f>
        <v>tis.Kč/m</v>
      </c>
      <c r="I72" s="363"/>
      <c r="J72" s="364">
        <f t="shared" si="8"/>
        <v>8052</v>
      </c>
      <c r="K72" s="491" t="s">
        <v>20</v>
      </c>
      <c r="L72" s="492"/>
      <c r="M72" s="493"/>
      <c r="N72" s="483"/>
      <c r="O72" s="41"/>
    </row>
    <row r="73" spans="1:15" ht="15" customHeight="1">
      <c r="A73" s="475">
        <f>A71</f>
        <v>50</v>
      </c>
      <c r="B73" s="477">
        <f>B71</f>
        <v>4</v>
      </c>
      <c r="C73" s="477">
        <f>C71+1</f>
        <v>53</v>
      </c>
      <c r="D73" s="261">
        <f>'[1]594'!D18</f>
        <v>41</v>
      </c>
      <c r="E73" s="468" t="str">
        <f>'[1]594'!E18</f>
        <v>Výstavba dálnice D 28,0/120 (bez mostů a tunelů) </v>
      </c>
      <c r="F73" s="469"/>
      <c r="G73" s="359" t="str">
        <f>'[1]594'!G18</f>
        <v>délka</v>
      </c>
      <c r="H73" s="95" t="str">
        <f>'[1]594'!H18</f>
        <v>m</v>
      </c>
      <c r="I73" s="365">
        <v>7716</v>
      </c>
      <c r="J73" s="361">
        <f t="shared" si="8"/>
        <v>8023</v>
      </c>
      <c r="K73" s="472" t="s">
        <v>50</v>
      </c>
      <c r="L73" s="473"/>
      <c r="M73" s="474"/>
      <c r="N73" s="489">
        <f>I73*I74</f>
        <v>3317880</v>
      </c>
      <c r="O73" s="41"/>
    </row>
    <row r="74" spans="1:15" ht="15" customHeight="1">
      <c r="A74" s="476"/>
      <c r="B74" s="467"/>
      <c r="C74" s="467"/>
      <c r="D74" s="286">
        <f>'[1]594'!D19</f>
        <v>42</v>
      </c>
      <c r="E74" s="470"/>
      <c r="F74" s="471"/>
      <c r="G74" s="362" t="str">
        <f>'[1]594'!G19</f>
        <v> měrné náklady </v>
      </c>
      <c r="H74" s="289" t="str">
        <f>'[1]594'!H19</f>
        <v>tis.Kč/m</v>
      </c>
      <c r="I74" s="363">
        <v>430</v>
      </c>
      <c r="J74" s="364">
        <f t="shared" si="8"/>
        <v>8053</v>
      </c>
      <c r="K74" s="491" t="s">
        <v>20</v>
      </c>
      <c r="L74" s="492"/>
      <c r="M74" s="493"/>
      <c r="N74" s="489"/>
      <c r="O74" s="41"/>
    </row>
    <row r="75" spans="1:15" ht="15" customHeight="1" hidden="1">
      <c r="A75" s="475">
        <f>A73</f>
        <v>50</v>
      </c>
      <c r="B75" s="477">
        <f>B73</f>
        <v>4</v>
      </c>
      <c r="C75" s="477">
        <f>C73+1</f>
        <v>54</v>
      </c>
      <c r="D75" s="261">
        <f>'[1]594'!D20</f>
        <v>41</v>
      </c>
      <c r="E75" s="468" t="str">
        <f>'[1]594'!E20</f>
        <v>Výstavba dálnice D 34,0/120 (bez mostů a tunelů) </v>
      </c>
      <c r="F75" s="469"/>
      <c r="G75" s="359" t="str">
        <f>'[1]594'!G20</f>
        <v>délka</v>
      </c>
      <c r="H75" s="95" t="str">
        <f>'[1]594'!H20</f>
        <v>m</v>
      </c>
      <c r="I75" s="365"/>
      <c r="J75" s="361">
        <f t="shared" si="8"/>
        <v>8024</v>
      </c>
      <c r="K75" s="472"/>
      <c r="L75" s="473"/>
      <c r="M75" s="474"/>
      <c r="N75" s="489">
        <f>I75*I76</f>
        <v>0</v>
      </c>
      <c r="O75" s="41"/>
    </row>
    <row r="76" spans="1:15" ht="15" customHeight="1" hidden="1">
      <c r="A76" s="476"/>
      <c r="B76" s="467"/>
      <c r="C76" s="467"/>
      <c r="D76" s="286">
        <f>'[1]594'!D21</f>
        <v>42</v>
      </c>
      <c r="E76" s="470"/>
      <c r="F76" s="471"/>
      <c r="G76" s="362" t="str">
        <f>'[1]594'!G21</f>
        <v> měrné náklady </v>
      </c>
      <c r="H76" s="289" t="str">
        <f>'[1]594'!H21</f>
        <v>tis.Kč/m</v>
      </c>
      <c r="I76" s="363"/>
      <c r="J76" s="364">
        <f t="shared" si="8"/>
        <v>8054</v>
      </c>
      <c r="K76" s="491"/>
      <c r="L76" s="492"/>
      <c r="M76" s="493"/>
      <c r="N76" s="489"/>
      <c r="O76" s="41"/>
    </row>
    <row r="77" spans="1:15" ht="15" customHeight="1" hidden="1">
      <c r="A77" s="475">
        <f>A75</f>
        <v>50</v>
      </c>
      <c r="B77" s="477">
        <f>B75</f>
        <v>4</v>
      </c>
      <c r="C77" s="477">
        <f>C75+1</f>
        <v>55</v>
      </c>
      <c r="D77" s="261">
        <f>'[1]594'!D22</f>
        <v>41</v>
      </c>
      <c r="E77" s="468">
        <f>'[1]594'!E22</f>
        <v>0</v>
      </c>
      <c r="F77" s="469"/>
      <c r="G77" s="359" t="str">
        <f>'[1]594'!G22</f>
        <v>délka</v>
      </c>
      <c r="H77" s="95" t="str">
        <f>'[1]594'!H22</f>
        <v>m</v>
      </c>
      <c r="I77" s="365"/>
      <c r="J77" s="361">
        <f t="shared" si="8"/>
        <v>8025</v>
      </c>
      <c r="K77" s="472"/>
      <c r="L77" s="473"/>
      <c r="M77" s="474"/>
      <c r="N77" s="489">
        <f>I77*I78</f>
        <v>0</v>
      </c>
      <c r="O77" s="41"/>
    </row>
    <row r="78" spans="1:15" ht="15" customHeight="1" hidden="1">
      <c r="A78" s="476"/>
      <c r="B78" s="467"/>
      <c r="C78" s="467"/>
      <c r="D78" s="286">
        <f>'[1]594'!D23</f>
        <v>42</v>
      </c>
      <c r="E78" s="470"/>
      <c r="F78" s="471"/>
      <c r="G78" s="362" t="str">
        <f>'[1]594'!G23</f>
        <v> měrné náklady </v>
      </c>
      <c r="H78" s="289" t="str">
        <f>'[1]594'!H23</f>
        <v>tis.Kč/m</v>
      </c>
      <c r="I78" s="363"/>
      <c r="J78" s="364">
        <f t="shared" si="8"/>
        <v>8055</v>
      </c>
      <c r="K78" s="491"/>
      <c r="L78" s="492"/>
      <c r="M78" s="493"/>
      <c r="N78" s="489"/>
      <c r="O78" s="41"/>
    </row>
    <row r="79" spans="1:15" ht="15" customHeight="1">
      <c r="A79" s="475">
        <f>A77</f>
        <v>50</v>
      </c>
      <c r="B79" s="477">
        <f>B77</f>
        <v>4</v>
      </c>
      <c r="C79" s="477">
        <f>C77+1</f>
        <v>56</v>
      </c>
      <c r="D79" s="261">
        <f>'[1]594'!D24</f>
        <v>41</v>
      </c>
      <c r="E79" s="468" t="str">
        <f>'[1]594'!E24</f>
        <v>Výstavba dálničních mostů </v>
      </c>
      <c r="F79" s="469"/>
      <c r="G79" s="359" t="str">
        <f>'[1]594'!G24</f>
        <v>délka</v>
      </c>
      <c r="H79" s="95" t="str">
        <f>'[1]594'!H24</f>
        <v>m</v>
      </c>
      <c r="I79" s="365">
        <v>1737</v>
      </c>
      <c r="J79" s="361">
        <f t="shared" si="8"/>
        <v>8026</v>
      </c>
      <c r="K79" s="472" t="s">
        <v>50</v>
      </c>
      <c r="L79" s="473"/>
      <c r="M79" s="474"/>
      <c r="N79" s="489">
        <f>I79*I80</f>
        <v>2263311</v>
      </c>
      <c r="O79" s="41"/>
    </row>
    <row r="80" spans="1:15" ht="15" customHeight="1">
      <c r="A80" s="476"/>
      <c r="B80" s="467"/>
      <c r="C80" s="467"/>
      <c r="D80" s="286">
        <f>'[1]594'!D25</f>
        <v>42</v>
      </c>
      <c r="E80" s="470"/>
      <c r="F80" s="471"/>
      <c r="G80" s="362" t="str">
        <f>'[1]594'!G25</f>
        <v> měrné náklady </v>
      </c>
      <c r="H80" s="289" t="str">
        <f>'[1]594'!H25</f>
        <v>tis.Kč/m</v>
      </c>
      <c r="I80" s="363">
        <v>1303</v>
      </c>
      <c r="J80" s="364">
        <f t="shared" si="8"/>
        <v>8056</v>
      </c>
      <c r="K80" s="491" t="s">
        <v>20</v>
      </c>
      <c r="L80" s="492"/>
      <c r="M80" s="493"/>
      <c r="N80" s="489"/>
      <c r="O80" s="41"/>
    </row>
    <row r="81" spans="1:15" ht="15" customHeight="1" hidden="1">
      <c r="A81" s="475">
        <f>A79</f>
        <v>50</v>
      </c>
      <c r="B81" s="477">
        <f>B79</f>
        <v>4</v>
      </c>
      <c r="C81" s="477">
        <f>C79+1</f>
        <v>57</v>
      </c>
      <c r="D81" s="261">
        <f>'[1]594'!D26</f>
        <v>41</v>
      </c>
      <c r="E81" s="468" t="str">
        <f>'[1]594'!E26</f>
        <v>Výstavba dálničních tunelů</v>
      </c>
      <c r="F81" s="469"/>
      <c r="G81" s="359" t="str">
        <f>'[1]594'!G26</f>
        <v>délka</v>
      </c>
      <c r="H81" s="95" t="str">
        <f>'[1]594'!H26</f>
        <v>m</v>
      </c>
      <c r="I81" s="365"/>
      <c r="J81" s="361">
        <f t="shared" si="8"/>
        <v>8027</v>
      </c>
      <c r="K81" s="472" t="s">
        <v>50</v>
      </c>
      <c r="L81" s="473"/>
      <c r="M81" s="474"/>
      <c r="N81" s="489">
        <f>I81*I82</f>
        <v>0</v>
      </c>
      <c r="O81" s="41"/>
    </row>
    <row r="82" spans="1:15" ht="15" customHeight="1" hidden="1">
      <c r="A82" s="476"/>
      <c r="B82" s="467"/>
      <c r="C82" s="467"/>
      <c r="D82" s="286">
        <f>'[1]594'!D27</f>
        <v>42</v>
      </c>
      <c r="E82" s="470"/>
      <c r="F82" s="471"/>
      <c r="G82" s="362" t="str">
        <f>'[1]594'!G27</f>
        <v> měrné náklady </v>
      </c>
      <c r="H82" s="289" t="str">
        <f>'[1]594'!H27</f>
        <v>tis.Kč/m</v>
      </c>
      <c r="I82" s="363"/>
      <c r="J82" s="364">
        <f t="shared" si="8"/>
        <v>8057</v>
      </c>
      <c r="K82" s="491" t="s">
        <v>20</v>
      </c>
      <c r="L82" s="492"/>
      <c r="M82" s="493"/>
      <c r="N82" s="489"/>
      <c r="O82" s="41"/>
    </row>
    <row r="83" spans="1:15" ht="15" customHeight="1" hidden="1">
      <c r="A83" s="475">
        <f>A81</f>
        <v>50</v>
      </c>
      <c r="B83" s="477">
        <f>B81</f>
        <v>4</v>
      </c>
      <c r="C83" s="477">
        <f>C81+1</f>
        <v>58</v>
      </c>
      <c r="D83" s="261">
        <f>'[1]594'!D28</f>
        <v>41</v>
      </c>
      <c r="E83" s="468" t="str">
        <f>'[1]594'!E28</f>
        <v>Výstavba dálničního přivaděče Bělotín R24,5/100</v>
      </c>
      <c r="F83" s="469"/>
      <c r="G83" s="359" t="str">
        <f>'[1]594'!G28</f>
        <v>délka</v>
      </c>
      <c r="H83" s="95" t="str">
        <f>'[1]594'!H28</f>
        <v>m</v>
      </c>
      <c r="I83" s="365"/>
      <c r="J83" s="361">
        <f t="shared" si="8"/>
        <v>8028</v>
      </c>
      <c r="K83" s="472"/>
      <c r="L83" s="473"/>
      <c r="M83" s="474"/>
      <c r="N83" s="489">
        <f>I83*I84</f>
        <v>0</v>
      </c>
      <c r="O83" s="41"/>
    </row>
    <row r="84" spans="1:15" ht="15" customHeight="1" hidden="1">
      <c r="A84" s="476"/>
      <c r="B84" s="467"/>
      <c r="C84" s="467"/>
      <c r="D84" s="286">
        <f>'[1]594'!D29</f>
        <v>42</v>
      </c>
      <c r="E84" s="470"/>
      <c r="F84" s="471"/>
      <c r="G84" s="362" t="str">
        <f>'[1]594'!G29</f>
        <v> měrné náklady </v>
      </c>
      <c r="H84" s="289" t="str">
        <f>'[1]594'!H29</f>
        <v>tis.Kč/m</v>
      </c>
      <c r="I84" s="363"/>
      <c r="J84" s="364">
        <f t="shared" si="8"/>
        <v>8058</v>
      </c>
      <c r="K84" s="491"/>
      <c r="L84" s="492"/>
      <c r="M84" s="493"/>
      <c r="N84" s="489"/>
      <c r="O84" s="41"/>
    </row>
    <row r="85" spans="1:15" ht="15" customHeight="1" hidden="1">
      <c r="A85" s="475">
        <f>A83</f>
        <v>50</v>
      </c>
      <c r="B85" s="477">
        <f>B83</f>
        <v>4</v>
      </c>
      <c r="C85" s="477">
        <f>C83+1</f>
        <v>59</v>
      </c>
      <c r="D85" s="261">
        <f>'[1]594'!D30</f>
        <v>41</v>
      </c>
      <c r="E85" s="468" t="str">
        <f>'[1]594'!E30</f>
        <v>Výstavba dálničního přivaděče Bělotín R24,5/100</v>
      </c>
      <c r="F85" s="469"/>
      <c r="G85" s="359" t="str">
        <f>'[1]594'!G30</f>
        <v>délka</v>
      </c>
      <c r="H85" s="95" t="str">
        <f>'[1]594'!H30</f>
        <v>m</v>
      </c>
      <c r="I85" s="365"/>
      <c r="J85" s="361">
        <f t="shared" si="8"/>
        <v>8029</v>
      </c>
      <c r="K85" s="472"/>
      <c r="L85" s="473"/>
      <c r="M85" s="474"/>
      <c r="N85" s="489">
        <f>I85*I86</f>
        <v>0</v>
      </c>
      <c r="O85" s="41"/>
    </row>
    <row r="86" spans="1:15" ht="15" customHeight="1" hidden="1">
      <c r="A86" s="476"/>
      <c r="B86" s="467"/>
      <c r="C86" s="467"/>
      <c r="D86" s="286">
        <f>'[1]594'!D31</f>
        <v>42</v>
      </c>
      <c r="E86" s="470"/>
      <c r="F86" s="471"/>
      <c r="G86" s="362" t="str">
        <f>'[1]594'!G31</f>
        <v> měrné náklady </v>
      </c>
      <c r="H86" s="289" t="str">
        <f>'[1]594'!H31</f>
        <v>tis.Kč/m</v>
      </c>
      <c r="I86" s="363"/>
      <c r="J86" s="364">
        <f t="shared" si="8"/>
        <v>8059</v>
      </c>
      <c r="K86" s="491"/>
      <c r="L86" s="492"/>
      <c r="M86" s="493"/>
      <c r="N86" s="489"/>
      <c r="O86" s="41"/>
    </row>
    <row r="87" spans="1:15" ht="15" customHeight="1" hidden="1">
      <c r="A87" s="475">
        <f>A85</f>
        <v>50</v>
      </c>
      <c r="B87" s="477">
        <f>B85</f>
        <v>4</v>
      </c>
      <c r="C87" s="477">
        <f>C85+1</f>
        <v>60</v>
      </c>
      <c r="D87" s="261">
        <f>'[1]594'!D32</f>
        <v>41</v>
      </c>
      <c r="E87" s="468" t="str">
        <f>'[1]594'!E32</f>
        <v>Výstavba silnice I/57, S11,5/80</v>
      </c>
      <c r="F87" s="469"/>
      <c r="G87" s="359" t="str">
        <f>'[1]594'!G32</f>
        <v>délka</v>
      </c>
      <c r="H87" s="95" t="str">
        <f>'[1]594'!H32</f>
        <v>m</v>
      </c>
      <c r="I87" s="365"/>
      <c r="J87" s="361">
        <f t="shared" si="8"/>
        <v>8030</v>
      </c>
      <c r="K87" s="472"/>
      <c r="L87" s="473"/>
      <c r="M87" s="474"/>
      <c r="N87" s="489">
        <f>I87*I88</f>
        <v>0</v>
      </c>
      <c r="O87" s="41"/>
    </row>
    <row r="88" spans="1:15" ht="15" customHeight="1" hidden="1">
      <c r="A88" s="476"/>
      <c r="B88" s="467"/>
      <c r="C88" s="467"/>
      <c r="D88" s="286">
        <f>'[1]594'!D33</f>
        <v>42</v>
      </c>
      <c r="E88" s="470"/>
      <c r="F88" s="471"/>
      <c r="G88" s="362" t="str">
        <f>'[1]594'!G33</f>
        <v> měrné náklady </v>
      </c>
      <c r="H88" s="289" t="str">
        <f>'[1]594'!H33</f>
        <v>tis.Kč/m</v>
      </c>
      <c r="I88" s="363"/>
      <c r="J88" s="364">
        <f t="shared" si="8"/>
        <v>8060</v>
      </c>
      <c r="K88" s="491"/>
      <c r="L88" s="492"/>
      <c r="M88" s="493"/>
      <c r="N88" s="489"/>
      <c r="O88" s="41"/>
    </row>
    <row r="89" spans="1:15" ht="15" customHeight="1" hidden="1">
      <c r="A89" s="475">
        <f>A87</f>
        <v>50</v>
      </c>
      <c r="B89" s="477">
        <f>B87</f>
        <v>4</v>
      </c>
      <c r="C89" s="477">
        <f>C87+1</f>
        <v>61</v>
      </c>
      <c r="D89" s="261">
        <f>'[1]594'!D34</f>
        <v>41</v>
      </c>
      <c r="E89" s="468"/>
      <c r="F89" s="469"/>
      <c r="G89" s="359" t="str">
        <f>'[1]594'!G34</f>
        <v>délka</v>
      </c>
      <c r="H89" s="95" t="str">
        <f>'[1]594'!H34</f>
        <v>m</v>
      </c>
      <c r="I89" s="365"/>
      <c r="J89" s="361">
        <f t="shared" si="8"/>
        <v>8031</v>
      </c>
      <c r="K89" s="472" t="s">
        <v>50</v>
      </c>
      <c r="L89" s="473"/>
      <c r="M89" s="474"/>
      <c r="N89" s="489">
        <f>I89*I90</f>
        <v>0</v>
      </c>
      <c r="O89" s="41"/>
    </row>
    <row r="90" spans="1:15" ht="15" customHeight="1" hidden="1">
      <c r="A90" s="476"/>
      <c r="B90" s="467"/>
      <c r="C90" s="467"/>
      <c r="D90" s="286">
        <f>'[1]594'!D35</f>
        <v>42</v>
      </c>
      <c r="E90" s="470"/>
      <c r="F90" s="471"/>
      <c r="G90" s="362" t="str">
        <f>'[1]594'!G35</f>
        <v> měrné náklady </v>
      </c>
      <c r="H90" s="289" t="str">
        <f>'[1]594'!H35</f>
        <v>tis.Kč/m</v>
      </c>
      <c r="I90" s="363"/>
      <c r="J90" s="364">
        <f t="shared" si="8"/>
        <v>8061</v>
      </c>
      <c r="K90" s="491" t="s">
        <v>20</v>
      </c>
      <c r="L90" s="492"/>
      <c r="M90" s="493"/>
      <c r="N90" s="489"/>
      <c r="O90" s="41"/>
    </row>
    <row r="91" spans="1:15" ht="15" customHeight="1" hidden="1">
      <c r="A91" s="475">
        <f>A89</f>
        <v>50</v>
      </c>
      <c r="B91" s="477">
        <f>B89</f>
        <v>4</v>
      </c>
      <c r="C91" s="477">
        <f>C89+1</f>
        <v>62</v>
      </c>
      <c r="D91" s="261">
        <f>'[1]594'!D36</f>
        <v>41</v>
      </c>
      <c r="E91" s="468"/>
      <c r="F91" s="469"/>
      <c r="G91" s="359" t="str">
        <f>'[1]594'!G36</f>
        <v>délka</v>
      </c>
      <c r="H91" s="95" t="str">
        <f>'[1]594'!H36</f>
        <v>m</v>
      </c>
      <c r="I91" s="365"/>
      <c r="J91" s="361">
        <f t="shared" si="8"/>
        <v>8032</v>
      </c>
      <c r="K91" s="472" t="s">
        <v>50</v>
      </c>
      <c r="L91" s="473"/>
      <c r="M91" s="474"/>
      <c r="N91" s="489">
        <f>I91*I92</f>
        <v>0</v>
      </c>
      <c r="O91" s="41"/>
    </row>
    <row r="92" spans="1:15" ht="15" customHeight="1" hidden="1">
      <c r="A92" s="476"/>
      <c r="B92" s="467"/>
      <c r="C92" s="467"/>
      <c r="D92" s="286">
        <f>'[1]594'!D37</f>
        <v>42</v>
      </c>
      <c r="E92" s="470"/>
      <c r="F92" s="471"/>
      <c r="G92" s="362" t="str">
        <f>'[1]594'!G37</f>
        <v> měrné náklady </v>
      </c>
      <c r="H92" s="289" t="str">
        <f>'[1]594'!H37</f>
        <v>tis.Kč/m</v>
      </c>
      <c r="I92" s="363"/>
      <c r="J92" s="364">
        <f t="shared" si="8"/>
        <v>8062</v>
      </c>
      <c r="K92" s="491" t="s">
        <v>20</v>
      </c>
      <c r="L92" s="492"/>
      <c r="M92" s="493"/>
      <c r="N92" s="489"/>
      <c r="O92" s="41"/>
    </row>
    <row r="93" spans="1:15" ht="15" customHeight="1">
      <c r="A93" s="475">
        <f>A91</f>
        <v>50</v>
      </c>
      <c r="B93" s="477">
        <f>B91</f>
        <v>4</v>
      </c>
      <c r="C93" s="477">
        <f>C91+1</f>
        <v>63</v>
      </c>
      <c r="D93" s="261">
        <f>'[1]594'!D38</f>
        <v>41</v>
      </c>
      <c r="E93" s="468"/>
      <c r="F93" s="469"/>
      <c r="G93" s="359"/>
      <c r="H93" s="95"/>
      <c r="I93" s="365"/>
      <c r="J93" s="361">
        <f t="shared" si="8"/>
        <v>8033</v>
      </c>
      <c r="K93" s="472"/>
      <c r="L93" s="473"/>
      <c r="M93" s="474"/>
      <c r="N93" s="489">
        <f>I93*I94</f>
        <v>0</v>
      </c>
      <c r="O93" s="41"/>
    </row>
    <row r="94" spans="1:15" ht="15" customHeight="1">
      <c r="A94" s="476"/>
      <c r="B94" s="467"/>
      <c r="C94" s="467"/>
      <c r="D94" s="286">
        <f>'[1]594'!D39</f>
        <v>42</v>
      </c>
      <c r="E94" s="470"/>
      <c r="F94" s="471"/>
      <c r="G94" s="362"/>
      <c r="H94" s="289"/>
      <c r="I94" s="363"/>
      <c r="J94" s="364">
        <f t="shared" si="8"/>
        <v>8063</v>
      </c>
      <c r="K94" s="491"/>
      <c r="L94" s="492"/>
      <c r="M94" s="493"/>
      <c r="N94" s="489"/>
      <c r="O94" s="41"/>
    </row>
    <row r="95" spans="1:15" ht="15" customHeight="1">
      <c r="A95" s="475">
        <f>A93</f>
        <v>50</v>
      </c>
      <c r="B95" s="477">
        <f>B93</f>
        <v>4</v>
      </c>
      <c r="C95" s="477">
        <f>C93+1</f>
        <v>64</v>
      </c>
      <c r="D95" s="261">
        <f>'[1]594'!D40</f>
        <v>41</v>
      </c>
      <c r="E95" s="468" t="str">
        <f>'[1]594'!E40</f>
        <v>Výstavba silnice I/67, S11,5/80</v>
      </c>
      <c r="F95" s="469"/>
      <c r="G95" s="359" t="str">
        <f>'[1]594'!G40</f>
        <v>délka</v>
      </c>
      <c r="H95" s="95" t="str">
        <f>'[1]594'!H40</f>
        <v>m</v>
      </c>
      <c r="I95" s="365">
        <v>1753</v>
      </c>
      <c r="J95" s="361">
        <f t="shared" si="8"/>
        <v>8034</v>
      </c>
      <c r="K95" s="472" t="s">
        <v>50</v>
      </c>
      <c r="L95" s="473"/>
      <c r="M95" s="474"/>
      <c r="N95" s="489">
        <f>I95*I96</f>
        <v>585502</v>
      </c>
      <c r="O95" s="41"/>
    </row>
    <row r="96" spans="1:15" ht="15" customHeight="1">
      <c r="A96" s="476"/>
      <c r="B96" s="467"/>
      <c r="C96" s="467"/>
      <c r="D96" s="286">
        <f>'[1]594'!D41</f>
        <v>42</v>
      </c>
      <c r="E96" s="470"/>
      <c r="F96" s="471"/>
      <c r="G96" s="362" t="str">
        <f>'[1]594'!G41</f>
        <v> měrné náklady </v>
      </c>
      <c r="H96" s="289" t="str">
        <f>'[1]594'!H41</f>
        <v>tis.Kč/m</v>
      </c>
      <c r="I96" s="363">
        <v>334</v>
      </c>
      <c r="J96" s="364">
        <f t="shared" si="8"/>
        <v>8064</v>
      </c>
      <c r="K96" s="491" t="s">
        <v>20</v>
      </c>
      <c r="L96" s="492"/>
      <c r="M96" s="493"/>
      <c r="N96" s="489"/>
      <c r="O96" s="41"/>
    </row>
    <row r="97" spans="1:15" ht="15" customHeight="1" hidden="1">
      <c r="A97" s="475">
        <f>A95</f>
        <v>50</v>
      </c>
      <c r="B97" s="477">
        <f>B95</f>
        <v>4</v>
      </c>
      <c r="C97" s="477">
        <f>C95+1</f>
        <v>65</v>
      </c>
      <c r="D97" s="261">
        <f>'[1]594'!D42</f>
        <v>41</v>
      </c>
      <c r="E97" s="468" t="str">
        <f>'[1]594'!E42</f>
        <v>Výstavba ochranných opatření</v>
      </c>
      <c r="F97" s="469"/>
      <c r="G97" s="359" t="str">
        <f>'[1]594'!G42</f>
        <v>délka</v>
      </c>
      <c r="H97" s="95" t="str">
        <f>'[1]594'!H42</f>
        <v>m</v>
      </c>
      <c r="I97" s="365"/>
      <c r="J97" s="361">
        <f t="shared" si="8"/>
        <v>8035</v>
      </c>
      <c r="K97" s="472"/>
      <c r="L97" s="473"/>
      <c r="M97" s="474"/>
      <c r="N97" s="489">
        <f>I97*I98</f>
        <v>0</v>
      </c>
      <c r="O97" s="41"/>
    </row>
    <row r="98" spans="1:15" ht="15" customHeight="1" hidden="1">
      <c r="A98" s="476"/>
      <c r="B98" s="467"/>
      <c r="C98" s="467"/>
      <c r="D98" s="286">
        <f>'[1]594'!D43</f>
        <v>42</v>
      </c>
      <c r="E98" s="470"/>
      <c r="F98" s="471"/>
      <c r="G98" s="362" t="str">
        <f>'[1]594'!G43</f>
        <v> měrné náklady </v>
      </c>
      <c r="H98" s="289" t="str">
        <f>'[1]594'!H43</f>
        <v>tis.Kč/m</v>
      </c>
      <c r="I98" s="363"/>
      <c r="J98" s="364">
        <f t="shared" si="8"/>
        <v>8065</v>
      </c>
      <c r="K98" s="491"/>
      <c r="L98" s="492"/>
      <c r="M98" s="493"/>
      <c r="N98" s="489"/>
      <c r="O98" s="41"/>
    </row>
    <row r="99" spans="1:15" ht="15" customHeight="1" hidden="1">
      <c r="A99" s="475">
        <f>A97</f>
        <v>50</v>
      </c>
      <c r="B99" s="477">
        <f>B97</f>
        <v>4</v>
      </c>
      <c r="C99" s="477">
        <f>C97+1</f>
        <v>66</v>
      </c>
      <c r="D99" s="261">
        <f>'[1]594'!D44</f>
        <v>41</v>
      </c>
      <c r="E99" s="468" t="str">
        <f>'[1]594'!E44</f>
        <v>Výstavba SSÚD Mankovice  - zpevněné plochy</v>
      </c>
      <c r="F99" s="469"/>
      <c r="G99" s="359" t="str">
        <f>'[1]594'!G44</f>
        <v>plocha</v>
      </c>
      <c r="H99" s="95" t="str">
        <f>'[1]594'!H44</f>
        <v>m2</v>
      </c>
      <c r="I99" s="365"/>
      <c r="J99" s="361">
        <f t="shared" si="8"/>
        <v>8036</v>
      </c>
      <c r="K99" s="472"/>
      <c r="L99" s="473"/>
      <c r="M99" s="474"/>
      <c r="N99" s="489">
        <f>I99*I100</f>
        <v>0</v>
      </c>
      <c r="O99" s="41"/>
    </row>
    <row r="100" spans="1:15" ht="15" customHeight="1" hidden="1">
      <c r="A100" s="476"/>
      <c r="B100" s="467"/>
      <c r="C100" s="467"/>
      <c r="D100" s="286">
        <f>'[1]594'!D45</f>
        <v>42</v>
      </c>
      <c r="E100" s="470"/>
      <c r="F100" s="471"/>
      <c r="G100" s="362" t="str">
        <f>'[1]594'!G45</f>
        <v> měrné náklady </v>
      </c>
      <c r="H100" s="289" t="str">
        <f>'[1]594'!H45</f>
        <v>tis.Kč/m2</v>
      </c>
      <c r="I100" s="363"/>
      <c r="J100" s="364">
        <f t="shared" si="8"/>
        <v>8066</v>
      </c>
      <c r="K100" s="491"/>
      <c r="L100" s="492"/>
      <c r="M100" s="493"/>
      <c r="N100" s="489"/>
      <c r="O100" s="41"/>
    </row>
    <row r="101" spans="1:15" ht="15" customHeight="1" hidden="1">
      <c r="A101" s="475">
        <f>A99</f>
        <v>50</v>
      </c>
      <c r="B101" s="477">
        <f>B99</f>
        <v>4</v>
      </c>
      <c r="C101" s="477">
        <f>C99+1</f>
        <v>67</v>
      </c>
      <c r="D101" s="261">
        <f>'[1]594'!D46</f>
        <v>41</v>
      </c>
      <c r="E101" s="468" t="str">
        <f>'[1]594'!E46</f>
        <v>Výstavba SSÚD Mankovice  - užitné plochy kanceláří</v>
      </c>
      <c r="F101" s="469"/>
      <c r="G101" s="359" t="str">
        <f>'[1]594'!G46</f>
        <v>plocha</v>
      </c>
      <c r="H101" s="95" t="str">
        <f>'[1]594'!H46</f>
        <v>m2</v>
      </c>
      <c r="I101" s="365"/>
      <c r="J101" s="361">
        <f t="shared" si="8"/>
        <v>8037</v>
      </c>
      <c r="K101" s="472"/>
      <c r="L101" s="473"/>
      <c r="M101" s="474"/>
      <c r="N101" s="489">
        <f>I101*I102</f>
        <v>0</v>
      </c>
      <c r="O101" s="41"/>
    </row>
    <row r="102" spans="1:15" ht="15" customHeight="1" hidden="1">
      <c r="A102" s="476"/>
      <c r="B102" s="467"/>
      <c r="C102" s="467"/>
      <c r="D102" s="286">
        <f>'[1]594'!D47</f>
        <v>42</v>
      </c>
      <c r="E102" s="470"/>
      <c r="F102" s="471"/>
      <c r="G102" s="362" t="str">
        <f>'[1]594'!G47</f>
        <v> měrné náklady </v>
      </c>
      <c r="H102" s="289" t="str">
        <f>'[1]594'!H47</f>
        <v>tis.Kč/m2</v>
      </c>
      <c r="I102" s="363"/>
      <c r="J102" s="364">
        <f t="shared" si="8"/>
        <v>8067</v>
      </c>
      <c r="K102" s="491"/>
      <c r="L102" s="492"/>
      <c r="M102" s="493"/>
      <c r="N102" s="489"/>
      <c r="O102" s="41"/>
    </row>
    <row r="103" spans="1:15" ht="15" customHeight="1" hidden="1">
      <c r="A103" s="475">
        <f>A101</f>
        <v>50</v>
      </c>
      <c r="B103" s="477">
        <f>B101</f>
        <v>4</v>
      </c>
      <c r="C103" s="477">
        <f>C101+1</f>
        <v>68</v>
      </c>
      <c r="D103" s="261">
        <f>'[1]594'!D48</f>
        <v>41</v>
      </c>
      <c r="E103" s="468" t="str">
        <f>'[1]594'!E48</f>
        <v>Výstavba SSÚD Mankovice  - užitné plochy garáží a skladů</v>
      </c>
      <c r="F103" s="469"/>
      <c r="G103" s="359" t="str">
        <f>'[1]594'!G48</f>
        <v>plocha</v>
      </c>
      <c r="H103" s="95" t="str">
        <f>'[1]594'!H48</f>
        <v>m2</v>
      </c>
      <c r="I103" s="365"/>
      <c r="J103" s="361">
        <f aca="true" t="shared" si="9" ref="J103:J128">J101+1</f>
        <v>8038</v>
      </c>
      <c r="K103" s="472"/>
      <c r="L103" s="473"/>
      <c r="M103" s="474"/>
      <c r="N103" s="489">
        <f>I103*I104</f>
        <v>0</v>
      </c>
      <c r="O103" s="41"/>
    </row>
    <row r="104" spans="1:15" ht="15" customHeight="1" hidden="1">
      <c r="A104" s="476"/>
      <c r="B104" s="467"/>
      <c r="C104" s="467"/>
      <c r="D104" s="286">
        <f>'[1]594'!D49</f>
        <v>42</v>
      </c>
      <c r="E104" s="470"/>
      <c r="F104" s="471"/>
      <c r="G104" s="362" t="str">
        <f>'[1]594'!G49</f>
        <v> měrné náklady </v>
      </c>
      <c r="H104" s="289" t="str">
        <f>'[1]594'!H49</f>
        <v>tis.Kč/m2</v>
      </c>
      <c r="I104" s="363"/>
      <c r="J104" s="364">
        <f t="shared" si="9"/>
        <v>8068</v>
      </c>
      <c r="K104" s="491"/>
      <c r="L104" s="492"/>
      <c r="M104" s="493"/>
      <c r="N104" s="489"/>
      <c r="O104" s="41"/>
    </row>
    <row r="105" spans="1:15" ht="15" customHeight="1" hidden="1">
      <c r="A105" s="475">
        <f>A103</f>
        <v>50</v>
      </c>
      <c r="B105" s="477">
        <f>B103</f>
        <v>4</v>
      </c>
      <c r="C105" s="477">
        <f>C103+1</f>
        <v>69</v>
      </c>
      <c r="D105" s="261">
        <f>'[1]594'!D50</f>
        <v>41</v>
      </c>
      <c r="E105" s="468" t="str">
        <f>'[1]594'!E50</f>
        <v>Výstavba SSÚD Slovenská  - zpevněné plochy</v>
      </c>
      <c r="F105" s="469"/>
      <c r="G105" s="359" t="str">
        <f>'[1]594'!G50</f>
        <v>plocha</v>
      </c>
      <c r="H105" s="95" t="str">
        <f>'[1]594'!H50</f>
        <v>m2</v>
      </c>
      <c r="I105" s="365"/>
      <c r="J105" s="361">
        <f t="shared" si="9"/>
        <v>8039</v>
      </c>
      <c r="K105" s="472"/>
      <c r="L105" s="473"/>
      <c r="M105" s="474"/>
      <c r="N105" s="489">
        <f>I105*I106</f>
        <v>0</v>
      </c>
      <c r="O105" s="41"/>
    </row>
    <row r="106" spans="1:15" ht="15" customHeight="1" hidden="1">
      <c r="A106" s="476"/>
      <c r="B106" s="467"/>
      <c r="C106" s="467"/>
      <c r="D106" s="286">
        <f>'[1]594'!D51</f>
        <v>42</v>
      </c>
      <c r="E106" s="470"/>
      <c r="F106" s="471"/>
      <c r="G106" s="362" t="str">
        <f>'[1]594'!G51</f>
        <v> měrné náklady </v>
      </c>
      <c r="H106" s="289" t="str">
        <f>'[1]594'!H51</f>
        <v>tis.Kč/m2</v>
      </c>
      <c r="I106" s="363"/>
      <c r="J106" s="364">
        <f t="shared" si="9"/>
        <v>8069</v>
      </c>
      <c r="K106" s="491"/>
      <c r="L106" s="492"/>
      <c r="M106" s="493"/>
      <c r="N106" s="489"/>
      <c r="O106" s="41"/>
    </row>
    <row r="107" spans="1:15" ht="15" customHeight="1" hidden="1">
      <c r="A107" s="475">
        <f>A105</f>
        <v>50</v>
      </c>
      <c r="B107" s="477">
        <f>B105</f>
        <v>4</v>
      </c>
      <c r="C107" s="477">
        <f>C105+1</f>
        <v>70</v>
      </c>
      <c r="D107" s="261">
        <f>'[1]594'!D52</f>
        <v>41</v>
      </c>
      <c r="E107" s="468" t="str">
        <f>'[1]594'!E52</f>
        <v>Výstavba SSÚD Slovenská  - užitné plochy kanceláří</v>
      </c>
      <c r="F107" s="469"/>
      <c r="G107" s="359" t="str">
        <f>'[1]594'!G52</f>
        <v>plocha</v>
      </c>
      <c r="H107" s="95" t="str">
        <f>'[1]594'!H52</f>
        <v>m2</v>
      </c>
      <c r="I107" s="365"/>
      <c r="J107" s="361">
        <f t="shared" si="9"/>
        <v>8040</v>
      </c>
      <c r="K107" s="472"/>
      <c r="L107" s="473"/>
      <c r="M107" s="474"/>
      <c r="N107" s="489">
        <f>I107*I108</f>
        <v>0</v>
      </c>
      <c r="O107" s="41"/>
    </row>
    <row r="108" spans="1:15" ht="15" customHeight="1" hidden="1">
      <c r="A108" s="476"/>
      <c r="B108" s="467"/>
      <c r="C108" s="467"/>
      <c r="D108" s="286">
        <f>'[1]594'!D53</f>
        <v>42</v>
      </c>
      <c r="E108" s="470"/>
      <c r="F108" s="471"/>
      <c r="G108" s="362" t="str">
        <f>'[1]594'!G53</f>
        <v> měrné náklady </v>
      </c>
      <c r="H108" s="289" t="str">
        <f>'[1]594'!H53</f>
        <v>tis.Kč/m2</v>
      </c>
      <c r="I108" s="363"/>
      <c r="J108" s="364">
        <f t="shared" si="9"/>
        <v>8070</v>
      </c>
      <c r="K108" s="491"/>
      <c r="L108" s="492"/>
      <c r="M108" s="493"/>
      <c r="N108" s="489"/>
      <c r="O108" s="41"/>
    </row>
    <row r="109" spans="1:15" ht="15" customHeight="1" hidden="1">
      <c r="A109" s="475">
        <f>A107</f>
        <v>50</v>
      </c>
      <c r="B109" s="477">
        <f>B107</f>
        <v>4</v>
      </c>
      <c r="C109" s="477">
        <f>C107+1</f>
        <v>71</v>
      </c>
      <c r="D109" s="261">
        <f>'[1]594'!D54</f>
        <v>41</v>
      </c>
      <c r="E109" s="468" t="str">
        <f>'[1]594'!E54</f>
        <v>Výstavba SSÚD Slovenská  - užitné plochy garáží a skladů</v>
      </c>
      <c r="F109" s="469"/>
      <c r="G109" s="359" t="str">
        <f>'[1]594'!G54</f>
        <v>plocha</v>
      </c>
      <c r="H109" s="95" t="str">
        <f>'[1]594'!H54</f>
        <v>m2</v>
      </c>
      <c r="I109" s="365"/>
      <c r="J109" s="361">
        <f t="shared" si="9"/>
        <v>8041</v>
      </c>
      <c r="K109" s="472"/>
      <c r="L109" s="473"/>
      <c r="M109" s="474"/>
      <c r="N109" s="489">
        <f>I109*I110</f>
        <v>0</v>
      </c>
      <c r="O109" s="41"/>
    </row>
    <row r="110" spans="1:15" ht="15" customHeight="1" hidden="1">
      <c r="A110" s="476"/>
      <c r="B110" s="467"/>
      <c r="C110" s="467"/>
      <c r="D110" s="286">
        <f>'[1]594'!D55</f>
        <v>42</v>
      </c>
      <c r="E110" s="470"/>
      <c r="F110" s="471"/>
      <c r="G110" s="362" t="str">
        <f>'[1]594'!G55</f>
        <v> měrné náklady </v>
      </c>
      <c r="H110" s="289" t="str">
        <f>'[1]594'!H55</f>
        <v>tis.Kč/m2</v>
      </c>
      <c r="I110" s="363"/>
      <c r="J110" s="364">
        <f t="shared" si="9"/>
        <v>8071</v>
      </c>
      <c r="K110" s="491"/>
      <c r="L110" s="492"/>
      <c r="M110" s="493"/>
      <c r="N110" s="489"/>
      <c r="O110" s="41"/>
    </row>
    <row r="111" spans="1:15" ht="15" customHeight="1" hidden="1">
      <c r="A111" s="475">
        <f>A109</f>
        <v>50</v>
      </c>
      <c r="B111" s="477">
        <f>B109</f>
        <v>4</v>
      </c>
      <c r="C111" s="477">
        <f>C109+1</f>
        <v>72</v>
      </c>
      <c r="D111" s="261">
        <f>'[1]594'!D56</f>
        <v>41</v>
      </c>
      <c r="E111" s="468" t="str">
        <f>'[1]594'!E56</f>
        <v>Odpočívka na dálnici</v>
      </c>
      <c r="F111" s="469"/>
      <c r="G111" s="359" t="str">
        <f>'[1]594'!G56</f>
        <v>plocha</v>
      </c>
      <c r="H111" s="95" t="str">
        <f>'[1]594'!H56</f>
        <v>m2</v>
      </c>
      <c r="I111" s="365"/>
      <c r="J111" s="361">
        <f t="shared" si="9"/>
        <v>8042</v>
      </c>
      <c r="K111" s="472"/>
      <c r="L111" s="473"/>
      <c r="M111" s="474"/>
      <c r="N111" s="489">
        <f>I111*I112</f>
        <v>0</v>
      </c>
      <c r="O111" s="41"/>
    </row>
    <row r="112" spans="1:15" ht="15" customHeight="1" hidden="1">
      <c r="A112" s="476"/>
      <c r="B112" s="467"/>
      <c r="C112" s="467"/>
      <c r="D112" s="286">
        <f>'[1]594'!D57</f>
        <v>42</v>
      </c>
      <c r="E112" s="470"/>
      <c r="F112" s="471"/>
      <c r="G112" s="362" t="str">
        <f>'[1]594'!G57</f>
        <v> měrné náklady </v>
      </c>
      <c r="H112" s="289" t="str">
        <f>'[1]594'!H57</f>
        <v>tis.Kč/m2</v>
      </c>
      <c r="I112" s="363"/>
      <c r="J112" s="364">
        <f t="shared" si="9"/>
        <v>8072</v>
      </c>
      <c r="K112" s="491"/>
      <c r="L112" s="492"/>
      <c r="M112" s="493"/>
      <c r="N112" s="489"/>
      <c r="O112" s="41"/>
    </row>
    <row r="113" spans="1:15" ht="15" customHeight="1" hidden="1">
      <c r="A113" s="475">
        <f>A111</f>
        <v>50</v>
      </c>
      <c r="B113" s="477">
        <f>B111</f>
        <v>4</v>
      </c>
      <c r="C113" s="477">
        <f>C111+1</f>
        <v>73</v>
      </c>
      <c r="D113" s="261">
        <f>'[1]594'!D58</f>
        <v>41</v>
      </c>
      <c r="E113" s="468">
        <f>'[1]594'!E58</f>
        <v>0</v>
      </c>
      <c r="F113" s="469"/>
      <c r="G113" s="359" t="str">
        <f>'[1]594'!G58</f>
        <v>plocha</v>
      </c>
      <c r="H113" s="95" t="str">
        <f>'[1]594'!H58</f>
        <v>m2</v>
      </c>
      <c r="I113" s="365"/>
      <c r="J113" s="361">
        <f t="shared" si="9"/>
        <v>8043</v>
      </c>
      <c r="K113" s="472"/>
      <c r="L113" s="473"/>
      <c r="M113" s="474"/>
      <c r="N113" s="489">
        <f>I113*I114</f>
        <v>0</v>
      </c>
      <c r="O113" s="41"/>
    </row>
    <row r="114" spans="1:15" ht="15" customHeight="1" hidden="1">
      <c r="A114" s="476"/>
      <c r="B114" s="467"/>
      <c r="C114" s="467"/>
      <c r="D114" s="286">
        <f>'[1]594'!D59</f>
        <v>42</v>
      </c>
      <c r="E114" s="470"/>
      <c r="F114" s="471"/>
      <c r="G114" s="362" t="str">
        <f>'[1]594'!G59</f>
        <v> měrné náklady </v>
      </c>
      <c r="H114" s="289" t="str">
        <f>'[1]594'!H59</f>
        <v>tis.Kč/m2</v>
      </c>
      <c r="I114" s="363"/>
      <c r="J114" s="364">
        <f t="shared" si="9"/>
        <v>8073</v>
      </c>
      <c r="K114" s="491"/>
      <c r="L114" s="492"/>
      <c r="M114" s="493"/>
      <c r="N114" s="489"/>
      <c r="O114" s="41"/>
    </row>
    <row r="115" spans="1:15" ht="15" customHeight="1" hidden="1">
      <c r="A115" s="475">
        <f>A113</f>
        <v>50</v>
      </c>
      <c r="B115" s="477">
        <f>B113</f>
        <v>4</v>
      </c>
      <c r="C115" s="477">
        <f>C113+1</f>
        <v>74</v>
      </c>
      <c r="D115" s="261">
        <f>'[1]594'!D60</f>
        <v>41</v>
      </c>
      <c r="E115" s="468">
        <f>'[1]594'!E60</f>
        <v>0</v>
      </c>
      <c r="F115" s="469"/>
      <c r="G115" s="359" t="str">
        <f>'[1]594'!G60</f>
        <v>plocha</v>
      </c>
      <c r="H115" s="95" t="str">
        <f>'[1]594'!H60</f>
        <v>m2</v>
      </c>
      <c r="I115" s="365"/>
      <c r="J115" s="361">
        <f t="shared" si="9"/>
        <v>8044</v>
      </c>
      <c r="K115" s="472"/>
      <c r="L115" s="473"/>
      <c r="M115" s="474"/>
      <c r="N115" s="489">
        <f>I115*I116</f>
        <v>0</v>
      </c>
      <c r="O115" s="41"/>
    </row>
    <row r="116" spans="1:15" ht="15" customHeight="1" hidden="1">
      <c r="A116" s="476"/>
      <c r="B116" s="467"/>
      <c r="C116" s="467"/>
      <c r="D116" s="286">
        <f>'[1]594'!D61</f>
        <v>42</v>
      </c>
      <c r="E116" s="470"/>
      <c r="F116" s="471"/>
      <c r="G116" s="362" t="str">
        <f>'[1]594'!G61</f>
        <v> měrné náklady </v>
      </c>
      <c r="H116" s="289" t="str">
        <f>'[1]594'!H61</f>
        <v>tis.Kč/m2</v>
      </c>
      <c r="I116" s="363"/>
      <c r="J116" s="364">
        <f t="shared" si="9"/>
        <v>8074</v>
      </c>
      <c r="K116" s="491"/>
      <c r="L116" s="492"/>
      <c r="M116" s="493"/>
      <c r="N116" s="489"/>
      <c r="O116" s="41"/>
    </row>
    <row r="117" spans="1:15" ht="15" customHeight="1" hidden="1">
      <c r="A117" s="475">
        <f>A115</f>
        <v>50</v>
      </c>
      <c r="B117" s="477">
        <f>B115</f>
        <v>4</v>
      </c>
      <c r="C117" s="477">
        <f>C115+1</f>
        <v>75</v>
      </c>
      <c r="D117" s="261">
        <f>'[1]594'!D62</f>
        <v>41</v>
      </c>
      <c r="E117" s="468">
        <f>'[1]594'!E62</f>
        <v>0</v>
      </c>
      <c r="F117" s="469"/>
      <c r="G117" s="359" t="str">
        <f>'[1]594'!G62</f>
        <v>plocha</v>
      </c>
      <c r="H117" s="95" t="str">
        <f>'[1]594'!H62</f>
        <v>m2</v>
      </c>
      <c r="I117" s="365"/>
      <c r="J117" s="361">
        <f t="shared" si="9"/>
        <v>8045</v>
      </c>
      <c r="K117" s="472"/>
      <c r="L117" s="473"/>
      <c r="M117" s="474"/>
      <c r="N117" s="489">
        <f>I117*I118</f>
        <v>0</v>
      </c>
      <c r="O117" s="41"/>
    </row>
    <row r="118" spans="1:15" ht="15" customHeight="1" hidden="1">
      <c r="A118" s="476"/>
      <c r="B118" s="467"/>
      <c r="C118" s="467"/>
      <c r="D118" s="286">
        <f>'[1]594'!D63</f>
        <v>42</v>
      </c>
      <c r="E118" s="470"/>
      <c r="F118" s="471"/>
      <c r="G118" s="362" t="str">
        <f>'[1]594'!G63</f>
        <v> měrné náklady </v>
      </c>
      <c r="H118" s="289" t="str">
        <f>'[1]594'!H63</f>
        <v>tis.Kč/m2</v>
      </c>
      <c r="I118" s="363"/>
      <c r="J118" s="364">
        <f t="shared" si="9"/>
        <v>8075</v>
      </c>
      <c r="K118" s="491"/>
      <c r="L118" s="492"/>
      <c r="M118" s="493"/>
      <c r="N118" s="489"/>
      <c r="O118" s="41"/>
    </row>
    <row r="119" spans="1:15" ht="15" customHeight="1">
      <c r="A119" s="475">
        <f>A117</f>
        <v>50</v>
      </c>
      <c r="B119" s="477">
        <f>B117</f>
        <v>4</v>
      </c>
      <c r="C119" s="477">
        <f>C117+1</f>
        <v>76</v>
      </c>
      <c r="D119" s="261">
        <f>'[1]594'!D64</f>
        <v>41</v>
      </c>
      <c r="E119" s="468" t="str">
        <f>'[1]594'!E64</f>
        <v>Výkupy pozemků</v>
      </c>
      <c r="F119" s="469"/>
      <c r="G119" s="359" t="str">
        <f>'[1]594'!G64</f>
        <v>plocha</v>
      </c>
      <c r="H119" s="95" t="str">
        <f>'[1]594'!H64</f>
        <v>m2</v>
      </c>
      <c r="I119" s="365">
        <v>1663758</v>
      </c>
      <c r="J119" s="361">
        <f t="shared" si="9"/>
        <v>8046</v>
      </c>
      <c r="K119" s="472" t="s">
        <v>50</v>
      </c>
      <c r="L119" s="473"/>
      <c r="M119" s="474"/>
      <c r="N119" s="489">
        <f>I119*I120</f>
        <v>587306.574</v>
      </c>
      <c r="O119" s="41"/>
    </row>
    <row r="120" spans="1:15" ht="15" customHeight="1">
      <c r="A120" s="476"/>
      <c r="B120" s="467"/>
      <c r="C120" s="467"/>
      <c r="D120" s="286">
        <f>'[1]594'!D65</f>
        <v>42</v>
      </c>
      <c r="E120" s="470"/>
      <c r="F120" s="471"/>
      <c r="G120" s="362" t="str">
        <f>'[1]594'!G65</f>
        <v> měrné náklady </v>
      </c>
      <c r="H120" s="289" t="str">
        <f>'[1]594'!H65</f>
        <v>tis.Kč/m2</v>
      </c>
      <c r="I120" s="366">
        <v>0.353</v>
      </c>
      <c r="J120" s="364">
        <f t="shared" si="9"/>
        <v>8076</v>
      </c>
      <c r="K120" s="491" t="s">
        <v>20</v>
      </c>
      <c r="L120" s="492"/>
      <c r="M120" s="493"/>
      <c r="N120" s="489"/>
      <c r="O120" s="41"/>
    </row>
    <row r="121" spans="1:15" ht="15" customHeight="1">
      <c r="A121" s="475">
        <f>A119</f>
        <v>50</v>
      </c>
      <c r="B121" s="477">
        <f>B119</f>
        <v>4</v>
      </c>
      <c r="C121" s="477">
        <f>C119+1</f>
        <v>77</v>
      </c>
      <c r="D121" s="261">
        <f>'[1]594'!D66</f>
        <v>41</v>
      </c>
      <c r="E121" s="468" t="str">
        <f>'[1]594'!E66</f>
        <v>Rekultivované plochy</v>
      </c>
      <c r="F121" s="469"/>
      <c r="G121" s="359" t="str">
        <f>'[1]594'!G66</f>
        <v>plocha</v>
      </c>
      <c r="H121" s="95" t="str">
        <f>'[1]594'!H66</f>
        <v>m2</v>
      </c>
      <c r="I121" s="365">
        <v>164101</v>
      </c>
      <c r="J121" s="361">
        <f t="shared" si="9"/>
        <v>8047</v>
      </c>
      <c r="K121" s="472" t="s">
        <v>50</v>
      </c>
      <c r="L121" s="473"/>
      <c r="M121" s="474"/>
      <c r="N121" s="490">
        <f>I121*I122</f>
        <v>35938.119</v>
      </c>
      <c r="O121" s="41"/>
    </row>
    <row r="122" spans="1:15" ht="15" customHeight="1">
      <c r="A122" s="476"/>
      <c r="B122" s="467"/>
      <c r="C122" s="467"/>
      <c r="D122" s="286">
        <f>'[1]594'!D67</f>
        <v>42</v>
      </c>
      <c r="E122" s="470"/>
      <c r="F122" s="471"/>
      <c r="G122" s="362" t="str">
        <f>'[1]594'!G67</f>
        <v> měrné náklady </v>
      </c>
      <c r="H122" s="289" t="str">
        <f>'[1]594'!H67</f>
        <v>tis.Kč/m2</v>
      </c>
      <c r="I122" s="366">
        <v>0.219</v>
      </c>
      <c r="J122" s="364">
        <f t="shared" si="9"/>
        <v>8077</v>
      </c>
      <c r="K122" s="491" t="s">
        <v>20</v>
      </c>
      <c r="L122" s="492"/>
      <c r="M122" s="493"/>
      <c r="N122" s="484"/>
      <c r="O122" s="41"/>
    </row>
    <row r="123" spans="1:15" ht="15" customHeight="1" hidden="1">
      <c r="A123" s="475">
        <f>A121</f>
        <v>50</v>
      </c>
      <c r="B123" s="477">
        <f>B121</f>
        <v>4</v>
      </c>
      <c r="C123" s="477">
        <f>C121+1</f>
        <v>78</v>
      </c>
      <c r="D123" s="261">
        <f>'[1]594'!D68</f>
        <v>41</v>
      </c>
      <c r="E123" s="468">
        <f>'[1]594'!E68</f>
        <v>0</v>
      </c>
      <c r="F123" s="469"/>
      <c r="G123" s="359" t="str">
        <f>'[1]594'!G68</f>
        <v>plocha</v>
      </c>
      <c r="H123" s="95" t="str">
        <f>'[1]594'!H68</f>
        <v>m2</v>
      </c>
      <c r="I123" s="367"/>
      <c r="J123" s="361">
        <f t="shared" si="9"/>
        <v>8048</v>
      </c>
      <c r="K123" s="472"/>
      <c r="L123" s="473"/>
      <c r="M123" s="474"/>
      <c r="N123" s="489">
        <f>I123*I124</f>
        <v>0</v>
      </c>
      <c r="O123" s="41"/>
    </row>
    <row r="124" spans="1:15" ht="15" customHeight="1" hidden="1">
      <c r="A124" s="476"/>
      <c r="B124" s="467"/>
      <c r="C124" s="467"/>
      <c r="D124" s="286">
        <f>'[1]594'!D69</f>
        <v>42</v>
      </c>
      <c r="E124" s="470"/>
      <c r="F124" s="471"/>
      <c r="G124" s="362" t="str">
        <f>'[1]594'!G69</f>
        <v> měrné náklady </v>
      </c>
      <c r="H124" s="289" t="str">
        <f>'[1]594'!H69</f>
        <v>tis.Kč/m2</v>
      </c>
      <c r="I124" s="368"/>
      <c r="J124" s="364">
        <f t="shared" si="9"/>
        <v>8078</v>
      </c>
      <c r="K124" s="491"/>
      <c r="L124" s="492"/>
      <c r="M124" s="493"/>
      <c r="N124" s="489"/>
      <c r="O124" s="41"/>
    </row>
    <row r="125" spans="1:15" ht="15" customHeight="1" hidden="1">
      <c r="A125" s="475">
        <f>A123</f>
        <v>50</v>
      </c>
      <c r="B125" s="477">
        <f>B123</f>
        <v>4</v>
      </c>
      <c r="C125" s="477">
        <f>C123+1</f>
        <v>79</v>
      </c>
      <c r="D125" s="261">
        <f>'[1]594'!D70</f>
        <v>41</v>
      </c>
      <c r="E125" s="468">
        <f>'[1]594'!E70</f>
        <v>0</v>
      </c>
      <c r="F125" s="469"/>
      <c r="G125" s="359" t="str">
        <f>'[1]594'!G70</f>
        <v>plocha</v>
      </c>
      <c r="H125" s="95" t="str">
        <f>'[1]594'!H70</f>
        <v>m2</v>
      </c>
      <c r="I125" s="367"/>
      <c r="J125" s="361">
        <f t="shared" si="9"/>
        <v>8049</v>
      </c>
      <c r="K125" s="472"/>
      <c r="L125" s="473"/>
      <c r="M125" s="474"/>
      <c r="N125" s="489">
        <f>I125*I126</f>
        <v>0</v>
      </c>
      <c r="O125" s="41"/>
    </row>
    <row r="126" spans="1:15" ht="15" customHeight="1" hidden="1">
      <c r="A126" s="476"/>
      <c r="B126" s="467"/>
      <c r="C126" s="467"/>
      <c r="D126" s="286">
        <f>'[1]594'!D71</f>
        <v>42</v>
      </c>
      <c r="E126" s="470"/>
      <c r="F126" s="471"/>
      <c r="G126" s="362" t="str">
        <f>'[1]594'!G71</f>
        <v> měrné náklady </v>
      </c>
      <c r="H126" s="289" t="str">
        <f>'[1]594'!H71</f>
        <v>tis.Kč/m2</v>
      </c>
      <c r="I126" s="368"/>
      <c r="J126" s="364">
        <f t="shared" si="9"/>
        <v>8079</v>
      </c>
      <c r="K126" s="491"/>
      <c r="L126" s="492"/>
      <c r="M126" s="493"/>
      <c r="N126" s="489"/>
      <c r="O126" s="41"/>
    </row>
    <row r="127" spans="1:15" ht="15" customHeight="1">
      <c r="A127" s="475">
        <f>A125</f>
        <v>50</v>
      </c>
      <c r="B127" s="477">
        <f>B125</f>
        <v>4</v>
      </c>
      <c r="C127" s="477">
        <f>C125+1</f>
        <v>80</v>
      </c>
      <c r="D127" s="261">
        <f>'[1]594'!D72</f>
        <v>41</v>
      </c>
      <c r="E127" s="468"/>
      <c r="F127" s="469"/>
      <c r="G127" s="359"/>
      <c r="H127" s="95"/>
      <c r="I127" s="367"/>
      <c r="J127" s="361">
        <f t="shared" si="9"/>
        <v>8050</v>
      </c>
      <c r="K127" s="472"/>
      <c r="L127" s="473"/>
      <c r="M127" s="474"/>
      <c r="N127" s="489">
        <f>I127*I128</f>
        <v>0</v>
      </c>
      <c r="O127" s="41"/>
    </row>
    <row r="128" spans="1:15" ht="15" customHeight="1" thickBot="1">
      <c r="A128" s="476"/>
      <c r="B128" s="467"/>
      <c r="C128" s="467"/>
      <c r="D128" s="286">
        <f>'[1]594'!D73</f>
        <v>42</v>
      </c>
      <c r="E128" s="470"/>
      <c r="F128" s="471"/>
      <c r="G128" s="362"/>
      <c r="H128" s="289"/>
      <c r="I128" s="369"/>
      <c r="J128" s="364">
        <f t="shared" si="9"/>
        <v>8080</v>
      </c>
      <c r="K128" s="491"/>
      <c r="L128" s="492"/>
      <c r="M128" s="493"/>
      <c r="N128" s="489"/>
      <c r="O128" s="41"/>
    </row>
    <row r="129" spans="1:15" ht="15" customHeight="1" thickBot="1" thickTop="1">
      <c r="A129" s="370"/>
      <c r="B129" s="370"/>
      <c r="C129" s="370"/>
      <c r="D129" s="371"/>
      <c r="E129" s="372"/>
      <c r="F129" s="372"/>
      <c r="G129" s="373"/>
      <c r="H129" s="374"/>
      <c r="I129" s="375"/>
      <c r="J129" s="376"/>
      <c r="K129" s="377"/>
      <c r="L129" s="377"/>
      <c r="M129" s="377"/>
      <c r="N129" s="378"/>
      <c r="O129" s="41"/>
    </row>
    <row r="130" spans="1:15" ht="15" customHeight="1" thickTop="1">
      <c r="A130" s="379">
        <f>A127</f>
        <v>50</v>
      </c>
      <c r="B130" s="380">
        <f>B127</f>
        <v>4</v>
      </c>
      <c r="C130" s="380">
        <f>C127+1</f>
        <v>81</v>
      </c>
      <c r="D130" s="261"/>
      <c r="E130" s="110"/>
      <c r="F130" s="381"/>
      <c r="G130" s="382"/>
      <c r="H130" s="383"/>
      <c r="I130" s="384"/>
      <c r="J130" s="385">
        <f>J128+1</f>
        <v>8081</v>
      </c>
      <c r="K130" s="485"/>
      <c r="L130" s="478"/>
      <c r="M130" s="479"/>
      <c r="N130" s="386">
        <f aca="true" t="shared" si="10" ref="N130:N148">5*I130</f>
        <v>0</v>
      </c>
      <c r="O130" s="41"/>
    </row>
    <row r="131" spans="1:15" ht="15" customHeight="1" hidden="1">
      <c r="A131" s="387">
        <f aca="true" t="shared" si="11" ref="A131:A144">A130</f>
        <v>50</v>
      </c>
      <c r="B131" s="388">
        <f aca="true" t="shared" si="12" ref="B131:B144">B130</f>
        <v>4</v>
      </c>
      <c r="C131" s="388">
        <f aca="true" t="shared" si="13" ref="C131:C148">C130+1</f>
        <v>82</v>
      </c>
      <c r="D131" s="271"/>
      <c r="E131" s="110"/>
      <c r="F131" s="110"/>
      <c r="G131" s="59"/>
      <c r="H131" s="389" t="s">
        <v>99</v>
      </c>
      <c r="I131" s="390"/>
      <c r="J131" s="391">
        <f aca="true" t="shared" si="14" ref="J131:J148">J130+1</f>
        <v>8082</v>
      </c>
      <c r="K131" s="480"/>
      <c r="L131" s="481"/>
      <c r="M131" s="482"/>
      <c r="N131" s="386">
        <f t="shared" si="10"/>
        <v>0</v>
      </c>
      <c r="O131" s="41"/>
    </row>
    <row r="132" spans="1:15" ht="15" customHeight="1" hidden="1">
      <c r="A132" s="387">
        <f t="shared" si="11"/>
        <v>50</v>
      </c>
      <c r="B132" s="388">
        <f t="shared" si="12"/>
        <v>4</v>
      </c>
      <c r="C132" s="388">
        <f t="shared" si="13"/>
        <v>83</v>
      </c>
      <c r="D132" s="271"/>
      <c r="E132" s="110"/>
      <c r="F132" s="110"/>
      <c r="G132" s="59"/>
      <c r="H132" s="389" t="s">
        <v>99</v>
      </c>
      <c r="I132" s="390"/>
      <c r="J132" s="392">
        <f t="shared" si="14"/>
        <v>8083</v>
      </c>
      <c r="K132" s="480"/>
      <c r="L132" s="481"/>
      <c r="M132" s="482"/>
      <c r="N132" s="386">
        <f t="shared" si="10"/>
        <v>0</v>
      </c>
      <c r="O132" s="41"/>
    </row>
    <row r="133" spans="1:15" ht="15" customHeight="1" hidden="1">
      <c r="A133" s="387">
        <f t="shared" si="11"/>
        <v>50</v>
      </c>
      <c r="B133" s="388">
        <f t="shared" si="12"/>
        <v>4</v>
      </c>
      <c r="C133" s="388">
        <f t="shared" si="13"/>
        <v>84</v>
      </c>
      <c r="D133" s="271"/>
      <c r="E133" s="110"/>
      <c r="F133" s="110"/>
      <c r="G133" s="59"/>
      <c r="H133" s="389" t="s">
        <v>99</v>
      </c>
      <c r="I133" s="390"/>
      <c r="J133" s="392">
        <f t="shared" si="14"/>
        <v>8084</v>
      </c>
      <c r="K133" s="480"/>
      <c r="L133" s="481"/>
      <c r="M133" s="482"/>
      <c r="N133" s="386">
        <f t="shared" si="10"/>
        <v>0</v>
      </c>
      <c r="O133" s="41"/>
    </row>
    <row r="134" spans="1:15" ht="15" customHeight="1" hidden="1">
      <c r="A134" s="387">
        <f t="shared" si="11"/>
        <v>50</v>
      </c>
      <c r="B134" s="388">
        <f t="shared" si="12"/>
        <v>4</v>
      </c>
      <c r="C134" s="388">
        <f t="shared" si="13"/>
        <v>85</v>
      </c>
      <c r="D134" s="271"/>
      <c r="E134" s="110"/>
      <c r="F134" s="110"/>
      <c r="G134" s="59"/>
      <c r="H134" s="389" t="s">
        <v>99</v>
      </c>
      <c r="I134" s="390"/>
      <c r="J134" s="392">
        <f t="shared" si="14"/>
        <v>8085</v>
      </c>
      <c r="K134" s="480"/>
      <c r="L134" s="481"/>
      <c r="M134" s="482"/>
      <c r="N134" s="386">
        <f t="shared" si="10"/>
        <v>0</v>
      </c>
      <c r="O134" s="41"/>
    </row>
    <row r="135" spans="1:15" ht="15" customHeight="1" hidden="1">
      <c r="A135" s="387">
        <f t="shared" si="11"/>
        <v>50</v>
      </c>
      <c r="B135" s="388">
        <f t="shared" si="12"/>
        <v>4</v>
      </c>
      <c r="C135" s="388">
        <f t="shared" si="13"/>
        <v>86</v>
      </c>
      <c r="D135" s="271"/>
      <c r="E135" s="110"/>
      <c r="F135" s="110"/>
      <c r="G135" s="59"/>
      <c r="H135" s="389" t="s">
        <v>99</v>
      </c>
      <c r="I135" s="390"/>
      <c r="J135" s="392">
        <f t="shared" si="14"/>
        <v>8086</v>
      </c>
      <c r="K135" s="480"/>
      <c r="L135" s="481"/>
      <c r="M135" s="482"/>
      <c r="N135" s="386">
        <f t="shared" si="10"/>
        <v>0</v>
      </c>
      <c r="O135" s="41"/>
    </row>
    <row r="136" spans="1:15" ht="15" customHeight="1" hidden="1">
      <c r="A136" s="387">
        <f t="shared" si="11"/>
        <v>50</v>
      </c>
      <c r="B136" s="388">
        <f t="shared" si="12"/>
        <v>4</v>
      </c>
      <c r="C136" s="388">
        <f t="shared" si="13"/>
        <v>87</v>
      </c>
      <c r="D136" s="271"/>
      <c r="E136" s="110"/>
      <c r="F136" s="110"/>
      <c r="G136" s="59"/>
      <c r="H136" s="389" t="s">
        <v>99</v>
      </c>
      <c r="I136" s="390"/>
      <c r="J136" s="392">
        <f t="shared" si="14"/>
        <v>8087</v>
      </c>
      <c r="K136" s="480"/>
      <c r="L136" s="481"/>
      <c r="M136" s="482"/>
      <c r="N136" s="386">
        <f t="shared" si="10"/>
        <v>0</v>
      </c>
      <c r="O136" s="41"/>
    </row>
    <row r="137" spans="1:15" ht="15" customHeight="1" hidden="1">
      <c r="A137" s="387">
        <f t="shared" si="11"/>
        <v>50</v>
      </c>
      <c r="B137" s="388">
        <f t="shared" si="12"/>
        <v>4</v>
      </c>
      <c r="C137" s="388">
        <f t="shared" si="13"/>
        <v>88</v>
      </c>
      <c r="D137" s="271"/>
      <c r="E137" s="110"/>
      <c r="F137" s="110"/>
      <c r="G137" s="59"/>
      <c r="H137" s="389" t="s">
        <v>99</v>
      </c>
      <c r="I137" s="390"/>
      <c r="J137" s="392">
        <f t="shared" si="14"/>
        <v>8088</v>
      </c>
      <c r="K137" s="480"/>
      <c r="L137" s="481"/>
      <c r="M137" s="482"/>
      <c r="N137" s="386">
        <f t="shared" si="10"/>
        <v>0</v>
      </c>
      <c r="O137" s="41"/>
    </row>
    <row r="138" spans="1:15" ht="15" customHeight="1" hidden="1">
      <c r="A138" s="387">
        <f t="shared" si="11"/>
        <v>50</v>
      </c>
      <c r="B138" s="388">
        <f t="shared" si="12"/>
        <v>4</v>
      </c>
      <c r="C138" s="388">
        <f t="shared" si="13"/>
        <v>89</v>
      </c>
      <c r="D138" s="271"/>
      <c r="E138" s="110"/>
      <c r="F138" s="110"/>
      <c r="G138" s="59"/>
      <c r="H138" s="389" t="s">
        <v>99</v>
      </c>
      <c r="I138" s="390"/>
      <c r="J138" s="392">
        <f t="shared" si="14"/>
        <v>8089</v>
      </c>
      <c r="K138" s="480"/>
      <c r="L138" s="481"/>
      <c r="M138" s="482"/>
      <c r="N138" s="386">
        <f t="shared" si="10"/>
        <v>0</v>
      </c>
      <c r="O138" s="41"/>
    </row>
    <row r="139" spans="1:15" ht="15" customHeight="1" hidden="1">
      <c r="A139" s="387">
        <f t="shared" si="11"/>
        <v>50</v>
      </c>
      <c r="B139" s="388">
        <f t="shared" si="12"/>
        <v>4</v>
      </c>
      <c r="C139" s="388">
        <f t="shared" si="13"/>
        <v>90</v>
      </c>
      <c r="D139" s="271"/>
      <c r="E139" s="110"/>
      <c r="F139" s="110"/>
      <c r="G139" s="59"/>
      <c r="H139" s="389" t="s">
        <v>99</v>
      </c>
      <c r="I139" s="390"/>
      <c r="J139" s="392">
        <f t="shared" si="14"/>
        <v>8090</v>
      </c>
      <c r="K139" s="480"/>
      <c r="L139" s="481"/>
      <c r="M139" s="482"/>
      <c r="N139" s="386">
        <f t="shared" si="10"/>
        <v>0</v>
      </c>
      <c r="O139" s="41"/>
    </row>
    <row r="140" spans="1:15" ht="15" customHeight="1" hidden="1">
      <c r="A140" s="387">
        <f t="shared" si="11"/>
        <v>50</v>
      </c>
      <c r="B140" s="388">
        <f t="shared" si="12"/>
        <v>4</v>
      </c>
      <c r="C140" s="388">
        <f t="shared" si="13"/>
        <v>91</v>
      </c>
      <c r="D140" s="271"/>
      <c r="E140" s="110"/>
      <c r="F140" s="110"/>
      <c r="G140" s="59"/>
      <c r="H140" s="389" t="s">
        <v>99</v>
      </c>
      <c r="I140" s="390"/>
      <c r="J140" s="392">
        <f t="shared" si="14"/>
        <v>8091</v>
      </c>
      <c r="K140" s="480"/>
      <c r="L140" s="481"/>
      <c r="M140" s="482"/>
      <c r="N140" s="386">
        <f t="shared" si="10"/>
        <v>0</v>
      </c>
      <c r="O140" s="41"/>
    </row>
    <row r="141" spans="1:15" ht="15" customHeight="1" hidden="1">
      <c r="A141" s="387">
        <f t="shared" si="11"/>
        <v>50</v>
      </c>
      <c r="B141" s="388">
        <f t="shared" si="12"/>
        <v>4</v>
      </c>
      <c r="C141" s="388">
        <f t="shared" si="13"/>
        <v>92</v>
      </c>
      <c r="D141" s="271"/>
      <c r="E141" s="110"/>
      <c r="F141" s="110"/>
      <c r="G141" s="59"/>
      <c r="H141" s="389" t="s">
        <v>99</v>
      </c>
      <c r="I141" s="390"/>
      <c r="J141" s="392">
        <f t="shared" si="14"/>
        <v>8092</v>
      </c>
      <c r="K141" s="480"/>
      <c r="L141" s="481"/>
      <c r="M141" s="482"/>
      <c r="N141" s="386">
        <f t="shared" si="10"/>
        <v>0</v>
      </c>
      <c r="O141" s="41"/>
    </row>
    <row r="142" spans="1:15" ht="15" customHeight="1" hidden="1">
      <c r="A142" s="387">
        <f t="shared" si="11"/>
        <v>50</v>
      </c>
      <c r="B142" s="388">
        <f t="shared" si="12"/>
        <v>4</v>
      </c>
      <c r="C142" s="388">
        <f t="shared" si="13"/>
        <v>93</v>
      </c>
      <c r="D142" s="271"/>
      <c r="E142" s="110"/>
      <c r="F142" s="110"/>
      <c r="G142" s="59"/>
      <c r="H142" s="389" t="s">
        <v>99</v>
      </c>
      <c r="I142" s="390"/>
      <c r="J142" s="392">
        <f t="shared" si="14"/>
        <v>8093</v>
      </c>
      <c r="K142" s="480"/>
      <c r="L142" s="481"/>
      <c r="M142" s="482"/>
      <c r="N142" s="386">
        <f t="shared" si="10"/>
        <v>0</v>
      </c>
      <c r="O142" s="41"/>
    </row>
    <row r="143" spans="1:15" ht="15" customHeight="1" hidden="1">
      <c r="A143" s="387">
        <f t="shared" si="11"/>
        <v>50</v>
      </c>
      <c r="B143" s="388">
        <f t="shared" si="12"/>
        <v>4</v>
      </c>
      <c r="C143" s="388">
        <f t="shared" si="13"/>
        <v>94</v>
      </c>
      <c r="D143" s="271"/>
      <c r="E143" s="110"/>
      <c r="F143" s="110"/>
      <c r="G143" s="59"/>
      <c r="H143" s="389" t="s">
        <v>99</v>
      </c>
      <c r="I143" s="390"/>
      <c r="J143" s="392">
        <f t="shared" si="14"/>
        <v>8094</v>
      </c>
      <c r="K143" s="480"/>
      <c r="L143" s="481"/>
      <c r="M143" s="482"/>
      <c r="N143" s="386">
        <f t="shared" si="10"/>
        <v>0</v>
      </c>
      <c r="O143" s="41"/>
    </row>
    <row r="144" spans="1:15" ht="15" customHeight="1" hidden="1">
      <c r="A144" s="387">
        <f t="shared" si="11"/>
        <v>50</v>
      </c>
      <c r="B144" s="388">
        <f t="shared" si="12"/>
        <v>4</v>
      </c>
      <c r="C144" s="388">
        <f t="shared" si="13"/>
        <v>95</v>
      </c>
      <c r="D144" s="271"/>
      <c r="E144" s="110"/>
      <c r="F144" s="110"/>
      <c r="G144" s="59"/>
      <c r="H144" s="389" t="s">
        <v>99</v>
      </c>
      <c r="I144" s="390"/>
      <c r="J144" s="392">
        <f t="shared" si="14"/>
        <v>8095</v>
      </c>
      <c r="K144" s="480"/>
      <c r="L144" s="481"/>
      <c r="M144" s="482"/>
      <c r="N144" s="386">
        <f t="shared" si="10"/>
        <v>0</v>
      </c>
      <c r="O144" s="41"/>
    </row>
    <row r="145" spans="1:15" ht="15" customHeight="1" hidden="1">
      <c r="A145" s="387">
        <f>A134</f>
        <v>50</v>
      </c>
      <c r="B145" s="388">
        <f>B134</f>
        <v>4</v>
      </c>
      <c r="C145" s="388">
        <f t="shared" si="13"/>
        <v>96</v>
      </c>
      <c r="D145" s="271"/>
      <c r="E145" s="110"/>
      <c r="F145" s="110"/>
      <c r="G145" s="59"/>
      <c r="H145" s="389" t="s">
        <v>99</v>
      </c>
      <c r="I145" s="390"/>
      <c r="J145" s="392">
        <f t="shared" si="14"/>
        <v>8096</v>
      </c>
      <c r="K145" s="480"/>
      <c r="L145" s="481"/>
      <c r="M145" s="482"/>
      <c r="N145" s="386">
        <f t="shared" si="10"/>
        <v>0</v>
      </c>
      <c r="O145" s="41"/>
    </row>
    <row r="146" spans="1:15" ht="15" customHeight="1" hidden="1">
      <c r="A146" s="387">
        <f aca="true" t="shared" si="15" ref="A146:B148">A145</f>
        <v>50</v>
      </c>
      <c r="B146" s="388">
        <f t="shared" si="15"/>
        <v>4</v>
      </c>
      <c r="C146" s="388">
        <f t="shared" si="13"/>
        <v>97</v>
      </c>
      <c r="D146" s="271"/>
      <c r="E146" s="110"/>
      <c r="F146" s="110"/>
      <c r="G146" s="59"/>
      <c r="H146" s="389" t="s">
        <v>99</v>
      </c>
      <c r="I146" s="390"/>
      <c r="J146" s="392">
        <f t="shared" si="14"/>
        <v>8097</v>
      </c>
      <c r="K146" s="480"/>
      <c r="L146" s="481"/>
      <c r="M146" s="482"/>
      <c r="N146" s="386">
        <f t="shared" si="10"/>
        <v>0</v>
      </c>
      <c r="O146" s="41"/>
    </row>
    <row r="147" spans="1:15" ht="15" customHeight="1" hidden="1">
      <c r="A147" s="387">
        <f t="shared" si="15"/>
        <v>50</v>
      </c>
      <c r="B147" s="388">
        <f t="shared" si="15"/>
        <v>4</v>
      </c>
      <c r="C147" s="388">
        <f t="shared" si="13"/>
        <v>98</v>
      </c>
      <c r="D147" s="271"/>
      <c r="E147" s="110"/>
      <c r="F147" s="110"/>
      <c r="G147" s="59"/>
      <c r="H147" s="389" t="s">
        <v>99</v>
      </c>
      <c r="I147" s="390"/>
      <c r="J147" s="392">
        <f t="shared" si="14"/>
        <v>8098</v>
      </c>
      <c r="K147" s="480"/>
      <c r="L147" s="481"/>
      <c r="M147" s="482"/>
      <c r="N147" s="386">
        <f t="shared" si="10"/>
        <v>0</v>
      </c>
      <c r="O147" s="41"/>
    </row>
    <row r="148" spans="1:15" ht="15" customHeight="1" thickBot="1">
      <c r="A148" s="393">
        <f t="shared" si="15"/>
        <v>50</v>
      </c>
      <c r="B148" s="394">
        <f t="shared" si="15"/>
        <v>4</v>
      </c>
      <c r="C148" s="394">
        <f t="shared" si="13"/>
        <v>99</v>
      </c>
      <c r="D148" s="286"/>
      <c r="E148" s="395"/>
      <c r="F148" s="396"/>
      <c r="G148" s="76"/>
      <c r="H148" s="397"/>
      <c r="I148" s="398"/>
      <c r="J148" s="399">
        <f t="shared" si="14"/>
        <v>8099</v>
      </c>
      <c r="K148" s="518"/>
      <c r="L148" s="519"/>
      <c r="M148" s="520"/>
      <c r="N148" s="386">
        <f t="shared" si="10"/>
        <v>0</v>
      </c>
      <c r="O148" s="41"/>
    </row>
    <row r="149" spans="1:15" ht="6.75" customHeight="1" thickTop="1">
      <c r="A149" s="138"/>
      <c r="B149" s="182"/>
      <c r="C149" s="182"/>
      <c r="D149" s="182"/>
      <c r="E149" s="134"/>
      <c r="F149" s="134"/>
      <c r="G149" s="14"/>
      <c r="H149" s="14"/>
      <c r="I149" s="194"/>
      <c r="J149" s="195"/>
      <c r="K149" s="195"/>
      <c r="L149" s="195"/>
      <c r="M149" s="195"/>
      <c r="N149" s="400"/>
      <c r="O149" s="41"/>
    </row>
    <row r="150" spans="1:14" ht="15" customHeight="1">
      <c r="A150" s="401" t="s">
        <v>100</v>
      </c>
      <c r="B150" s="402"/>
      <c r="C150" s="402"/>
      <c r="D150" s="402"/>
      <c r="E150" s="402" t="s">
        <v>101</v>
      </c>
      <c r="F150" s="403"/>
      <c r="G150" s="403"/>
      <c r="H150" s="403"/>
      <c r="I150" s="403"/>
      <c r="J150" s="403"/>
      <c r="K150" s="403"/>
      <c r="L150" s="403"/>
      <c r="M150" s="404"/>
      <c r="N150" s="405">
        <f>SUM(N69:N148)</f>
        <v>7853937.693</v>
      </c>
    </row>
    <row r="151" spans="1:14" ht="15" customHeight="1">
      <c r="A151" s="406"/>
      <c r="B151" s="204"/>
      <c r="C151" s="204"/>
      <c r="D151" s="204"/>
      <c r="E151" s="204" t="s">
        <v>102</v>
      </c>
      <c r="F151" s="407"/>
      <c r="G151" s="407"/>
      <c r="H151" s="407"/>
      <c r="I151" s="407"/>
      <c r="J151" s="407"/>
      <c r="K151" s="407"/>
      <c r="L151" s="407"/>
      <c r="M151" s="408"/>
      <c r="N151" s="409">
        <f>N150/1000/'[1]49'!Q37</f>
        <v>0.8259970589265339</v>
      </c>
    </row>
    <row r="152" spans="1:14" ht="15" customHeight="1">
      <c r="A152" s="198"/>
      <c r="B152" s="410"/>
      <c r="C152" s="410"/>
      <c r="D152" s="410"/>
      <c r="E152" s="411"/>
      <c r="F152" s="411"/>
      <c r="G152" s="411"/>
      <c r="H152" s="411"/>
      <c r="I152" s="411"/>
      <c r="J152" s="411"/>
      <c r="K152" s="411"/>
      <c r="L152" s="411"/>
      <c r="M152" s="412"/>
      <c r="N152" s="409">
        <f>N150/1000/'[1]49'!$J$37</f>
        <v>0.15387206012695426</v>
      </c>
    </row>
    <row r="153" spans="1:14" ht="15" customHeight="1">
      <c r="A153" s="204"/>
      <c r="B153" s="204"/>
      <c r="C153" s="204"/>
      <c r="D153" s="204"/>
      <c r="E153" s="407"/>
      <c r="F153" s="407"/>
      <c r="G153" s="407"/>
      <c r="H153" s="407"/>
      <c r="I153" s="407"/>
      <c r="J153" s="407"/>
      <c r="K153" s="407"/>
      <c r="L153" s="407"/>
      <c r="M153" s="407"/>
      <c r="N153" s="413"/>
    </row>
    <row r="154" spans="1:21" ht="16.5" customHeight="1">
      <c r="A154" s="414"/>
      <c r="B154" s="414"/>
      <c r="C154" s="414"/>
      <c r="D154" s="415"/>
      <c r="E154" s="451"/>
      <c r="F154" s="451"/>
      <c r="G154" s="535"/>
      <c r="H154" s="535"/>
      <c r="I154" s="535"/>
      <c r="J154" s="535"/>
      <c r="K154" s="535"/>
      <c r="L154" s="535"/>
      <c r="M154" s="535"/>
      <c r="N154" s="416"/>
      <c r="O154" s="416"/>
      <c r="P154" s="416"/>
      <c r="Q154" s="416"/>
      <c r="R154" s="416"/>
      <c r="S154" s="416"/>
      <c r="T154" s="416"/>
      <c r="U154" s="416"/>
    </row>
    <row r="155" spans="1:21" ht="15" customHeight="1">
      <c r="A155" s="417"/>
      <c r="B155" s="417"/>
      <c r="C155" s="417"/>
      <c r="D155" s="452"/>
      <c r="E155" s="453"/>
      <c r="F155" s="454"/>
      <c r="G155" s="455"/>
      <c r="H155" s="533"/>
      <c r="I155" s="533"/>
      <c r="J155" s="456"/>
      <c r="K155" s="456"/>
      <c r="L155" s="456"/>
      <c r="M155" s="418"/>
      <c r="N155" s="416"/>
      <c r="O155" s="416"/>
      <c r="P155" s="416"/>
      <c r="Q155" s="416"/>
      <c r="R155" s="416"/>
      <c r="S155" s="416"/>
      <c r="T155" s="416"/>
      <c r="U155" s="416"/>
    </row>
    <row r="156" spans="1:21" ht="15" customHeight="1">
      <c r="A156" s="417"/>
      <c r="B156" s="417"/>
      <c r="C156" s="417"/>
      <c r="D156" s="452"/>
      <c r="E156" s="457"/>
      <c r="F156" s="458"/>
      <c r="G156" s="459"/>
      <c r="H156" s="534"/>
      <c r="I156" s="534"/>
      <c r="J156" s="419"/>
      <c r="K156" s="419"/>
      <c r="L156" s="419"/>
      <c r="M156" s="419"/>
      <c r="N156" s="416"/>
      <c r="O156" s="416"/>
      <c r="P156" s="416"/>
      <c r="Q156" s="416"/>
      <c r="R156" s="416"/>
      <c r="S156" s="416"/>
      <c r="T156" s="416"/>
      <c r="U156" s="416"/>
    </row>
    <row r="157" spans="1:14" ht="12.75">
      <c r="A157" s="219"/>
      <c r="B157" s="219"/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</row>
    <row r="235" ht="12.75"/>
    <row r="236" ht="12.75"/>
    <row r="237" ht="12.75"/>
    <row r="238" ht="12.75"/>
    <row r="239" ht="12.75"/>
    <row r="241" ht="12.75"/>
  </sheetData>
  <mergeCells count="293">
    <mergeCell ref="K144:M144"/>
    <mergeCell ref="G154:M154"/>
    <mergeCell ref="E11:H11"/>
    <mergeCell ref="K140:M140"/>
    <mergeCell ref="K141:M141"/>
    <mergeCell ref="K142:M142"/>
    <mergeCell ref="K143:M143"/>
    <mergeCell ref="K66:M66"/>
    <mergeCell ref="K67:M67"/>
    <mergeCell ref="K62:M62"/>
    <mergeCell ref="K63:M63"/>
    <mergeCell ref="K64:M64"/>
    <mergeCell ref="K65:M65"/>
    <mergeCell ref="H156:I156"/>
    <mergeCell ref="K77:M77"/>
    <mergeCell ref="K78:M78"/>
    <mergeCell ref="K79:M79"/>
    <mergeCell ref="K94:M94"/>
    <mergeCell ref="K99:M99"/>
    <mergeCell ref="K90:M90"/>
    <mergeCell ref="A9:D9"/>
    <mergeCell ref="E9:J9"/>
    <mergeCell ref="H155:I155"/>
    <mergeCell ref="K102:M102"/>
    <mergeCell ref="K71:M71"/>
    <mergeCell ref="K72:M72"/>
    <mergeCell ref="K73:M73"/>
    <mergeCell ref="K74:M74"/>
    <mergeCell ref="K75:M75"/>
    <mergeCell ref="K76:M76"/>
    <mergeCell ref="K91:M91"/>
    <mergeCell ref="K92:M92"/>
    <mergeCell ref="K93:M93"/>
    <mergeCell ref="K86:M86"/>
    <mergeCell ref="K87:M87"/>
    <mergeCell ref="K88:M88"/>
    <mergeCell ref="K89:M89"/>
    <mergeCell ref="K100:M100"/>
    <mergeCell ref="K101:M101"/>
    <mergeCell ref="K95:M95"/>
    <mergeCell ref="K96:M96"/>
    <mergeCell ref="K97:M97"/>
    <mergeCell ref="K98:M98"/>
    <mergeCell ref="K82:M82"/>
    <mergeCell ref="K83:M83"/>
    <mergeCell ref="K84:M84"/>
    <mergeCell ref="K85:M85"/>
    <mergeCell ref="I8:J8"/>
    <mergeCell ref="A5:E5"/>
    <mergeCell ref="K80:M80"/>
    <mergeCell ref="K81:M81"/>
    <mergeCell ref="K55:M55"/>
    <mergeCell ref="K56:M56"/>
    <mergeCell ref="K39:M39"/>
    <mergeCell ref="K40:M40"/>
    <mergeCell ref="K14:M14"/>
    <mergeCell ref="F5:J5"/>
    <mergeCell ref="A13:D13"/>
    <mergeCell ref="A15:D15"/>
    <mergeCell ref="A54:D54"/>
    <mergeCell ref="A56:D56"/>
    <mergeCell ref="K113:M113"/>
    <mergeCell ref="K114:M114"/>
    <mergeCell ref="K111:M111"/>
    <mergeCell ref="K112:M112"/>
    <mergeCell ref="K117:M117"/>
    <mergeCell ref="K118:M118"/>
    <mergeCell ref="K115:M115"/>
    <mergeCell ref="K116:M116"/>
    <mergeCell ref="K121:M121"/>
    <mergeCell ref="K122:M122"/>
    <mergeCell ref="K119:M119"/>
    <mergeCell ref="K120:M120"/>
    <mergeCell ref="K127:M127"/>
    <mergeCell ref="K128:M128"/>
    <mergeCell ref="K123:M123"/>
    <mergeCell ref="K124:M124"/>
    <mergeCell ref="K148:M148"/>
    <mergeCell ref="K146:M146"/>
    <mergeCell ref="K147:M147"/>
    <mergeCell ref="K134:M134"/>
    <mergeCell ref="K145:M145"/>
    <mergeCell ref="K135:M135"/>
    <mergeCell ref="K136:M136"/>
    <mergeCell ref="K137:M137"/>
    <mergeCell ref="K138:M138"/>
    <mergeCell ref="K139:M139"/>
    <mergeCell ref="K29:M29"/>
    <mergeCell ref="K17:M17"/>
    <mergeCell ref="K18:M18"/>
    <mergeCell ref="K19:M19"/>
    <mergeCell ref="K24:M24"/>
    <mergeCell ref="K25:M25"/>
    <mergeCell ref="K132:M132"/>
    <mergeCell ref="K133:M133"/>
    <mergeCell ref="K30:M30"/>
    <mergeCell ref="K34:M34"/>
    <mergeCell ref="K43:M43"/>
    <mergeCell ref="K44:M44"/>
    <mergeCell ref="K125:M125"/>
    <mergeCell ref="K126:M126"/>
    <mergeCell ref="K37:M37"/>
    <mergeCell ref="K38:M38"/>
    <mergeCell ref="A11:D11"/>
    <mergeCell ref="K31:M31"/>
    <mergeCell ref="K32:M32"/>
    <mergeCell ref="K33:M33"/>
    <mergeCell ref="K20:M20"/>
    <mergeCell ref="K21:M21"/>
    <mergeCell ref="K22:M22"/>
    <mergeCell ref="K23:M23"/>
    <mergeCell ref="J11:M11"/>
    <mergeCell ref="K28:M28"/>
    <mergeCell ref="K7:M7"/>
    <mergeCell ref="K9:M9"/>
    <mergeCell ref="K41:M41"/>
    <mergeCell ref="K42:M42"/>
    <mergeCell ref="K26:M26"/>
    <mergeCell ref="K27:M27"/>
    <mergeCell ref="K15:M15"/>
    <mergeCell ref="K13:M13"/>
    <mergeCell ref="K35:M35"/>
    <mergeCell ref="K36:M36"/>
    <mergeCell ref="K45:M45"/>
    <mergeCell ref="K46:M46"/>
    <mergeCell ref="E69:F70"/>
    <mergeCell ref="K69:M69"/>
    <mergeCell ref="K70:M70"/>
    <mergeCell ref="K54:M54"/>
    <mergeCell ref="K58:M58"/>
    <mergeCell ref="K59:M59"/>
    <mergeCell ref="K60:M60"/>
    <mergeCell ref="K61:M61"/>
    <mergeCell ref="A69:A70"/>
    <mergeCell ref="B69:B70"/>
    <mergeCell ref="C69:C70"/>
    <mergeCell ref="A71:A72"/>
    <mergeCell ref="B71:B72"/>
    <mergeCell ref="C71:C72"/>
    <mergeCell ref="E71:F72"/>
    <mergeCell ref="A73:A74"/>
    <mergeCell ref="B73:B74"/>
    <mergeCell ref="C73:C74"/>
    <mergeCell ref="E73:F74"/>
    <mergeCell ref="A75:A76"/>
    <mergeCell ref="B75:B76"/>
    <mergeCell ref="C75:C76"/>
    <mergeCell ref="E75:F76"/>
    <mergeCell ref="A77:A78"/>
    <mergeCell ref="B77:B78"/>
    <mergeCell ref="C77:C78"/>
    <mergeCell ref="E77:F78"/>
    <mergeCell ref="A79:A80"/>
    <mergeCell ref="B79:B80"/>
    <mergeCell ref="C79:C80"/>
    <mergeCell ref="E79:F80"/>
    <mergeCell ref="A81:A82"/>
    <mergeCell ref="B81:B82"/>
    <mergeCell ref="C81:C82"/>
    <mergeCell ref="E81:F82"/>
    <mergeCell ref="A83:A84"/>
    <mergeCell ref="B83:B84"/>
    <mergeCell ref="C83:C84"/>
    <mergeCell ref="E83:F84"/>
    <mergeCell ref="A85:A86"/>
    <mergeCell ref="B85:B86"/>
    <mergeCell ref="C85:C86"/>
    <mergeCell ref="E85:F86"/>
    <mergeCell ref="A87:A88"/>
    <mergeCell ref="B87:B88"/>
    <mergeCell ref="C87:C88"/>
    <mergeCell ref="E87:F88"/>
    <mergeCell ref="A89:A90"/>
    <mergeCell ref="B89:B90"/>
    <mergeCell ref="C89:C90"/>
    <mergeCell ref="E89:F90"/>
    <mergeCell ref="A91:A92"/>
    <mergeCell ref="B91:B92"/>
    <mergeCell ref="C91:C92"/>
    <mergeCell ref="E91:F92"/>
    <mergeCell ref="A93:A94"/>
    <mergeCell ref="B93:B94"/>
    <mergeCell ref="C93:C94"/>
    <mergeCell ref="E93:F94"/>
    <mergeCell ref="A95:A96"/>
    <mergeCell ref="B95:B96"/>
    <mergeCell ref="C95:C96"/>
    <mergeCell ref="E95:F96"/>
    <mergeCell ref="A97:A98"/>
    <mergeCell ref="B97:B98"/>
    <mergeCell ref="C97:C98"/>
    <mergeCell ref="E97:F98"/>
    <mergeCell ref="A99:A100"/>
    <mergeCell ref="B99:B100"/>
    <mergeCell ref="C99:C100"/>
    <mergeCell ref="E99:F100"/>
    <mergeCell ref="A101:A102"/>
    <mergeCell ref="B101:B102"/>
    <mergeCell ref="C101:C102"/>
    <mergeCell ref="E101:F102"/>
    <mergeCell ref="A103:A104"/>
    <mergeCell ref="B103:B104"/>
    <mergeCell ref="C103:C104"/>
    <mergeCell ref="E103:F104"/>
    <mergeCell ref="K107:M107"/>
    <mergeCell ref="K108:M108"/>
    <mergeCell ref="A105:A106"/>
    <mergeCell ref="B105:B106"/>
    <mergeCell ref="C105:C106"/>
    <mergeCell ref="E105:F106"/>
    <mergeCell ref="K103:M103"/>
    <mergeCell ref="K104:M104"/>
    <mergeCell ref="K105:M105"/>
    <mergeCell ref="K106:M106"/>
    <mergeCell ref="K109:M109"/>
    <mergeCell ref="K110:M110"/>
    <mergeCell ref="A107:A108"/>
    <mergeCell ref="B107:B108"/>
    <mergeCell ref="A109:A110"/>
    <mergeCell ref="B109:B110"/>
    <mergeCell ref="C109:C110"/>
    <mergeCell ref="E109:F110"/>
    <mergeCell ref="C107:C108"/>
    <mergeCell ref="E107:F108"/>
    <mergeCell ref="A111:A112"/>
    <mergeCell ref="B111:B112"/>
    <mergeCell ref="C111:C112"/>
    <mergeCell ref="E111:F112"/>
    <mergeCell ref="A113:A114"/>
    <mergeCell ref="B113:B114"/>
    <mergeCell ref="C113:C114"/>
    <mergeCell ref="E113:F114"/>
    <mergeCell ref="A115:A116"/>
    <mergeCell ref="B115:B116"/>
    <mergeCell ref="C115:C116"/>
    <mergeCell ref="E115:F116"/>
    <mergeCell ref="A117:A118"/>
    <mergeCell ref="B117:B118"/>
    <mergeCell ref="C117:C118"/>
    <mergeCell ref="E117:F118"/>
    <mergeCell ref="A119:A120"/>
    <mergeCell ref="B119:B120"/>
    <mergeCell ref="C119:C120"/>
    <mergeCell ref="E119:F120"/>
    <mergeCell ref="A121:A122"/>
    <mergeCell ref="B121:B122"/>
    <mergeCell ref="C121:C122"/>
    <mergeCell ref="E121:F122"/>
    <mergeCell ref="A123:A124"/>
    <mergeCell ref="B123:B124"/>
    <mergeCell ref="C123:C124"/>
    <mergeCell ref="E123:F124"/>
    <mergeCell ref="A125:A126"/>
    <mergeCell ref="B125:B126"/>
    <mergeCell ref="C125:C126"/>
    <mergeCell ref="E125:F126"/>
    <mergeCell ref="A127:A128"/>
    <mergeCell ref="B127:B128"/>
    <mergeCell ref="C127:C128"/>
    <mergeCell ref="E127:F128"/>
    <mergeCell ref="K130:M130"/>
    <mergeCell ref="K131:M131"/>
    <mergeCell ref="N69:N70"/>
    <mergeCell ref="N71:N72"/>
    <mergeCell ref="N73:N74"/>
    <mergeCell ref="N75:N76"/>
    <mergeCell ref="N77:N78"/>
    <mergeCell ref="N79:N80"/>
    <mergeCell ref="N81:N82"/>
    <mergeCell ref="N83:N84"/>
    <mergeCell ref="N85:N86"/>
    <mergeCell ref="N87:N88"/>
    <mergeCell ref="N89:N90"/>
    <mergeCell ref="N91:N92"/>
    <mergeCell ref="N93:N94"/>
    <mergeCell ref="N95:N96"/>
    <mergeCell ref="N97:N98"/>
    <mergeCell ref="N99:N100"/>
    <mergeCell ref="N115:N116"/>
    <mergeCell ref="N101:N102"/>
    <mergeCell ref="N103:N104"/>
    <mergeCell ref="N105:N106"/>
    <mergeCell ref="N107:N108"/>
    <mergeCell ref="E61:G61"/>
    <mergeCell ref="N125:N126"/>
    <mergeCell ref="N127:N128"/>
    <mergeCell ref="N117:N118"/>
    <mergeCell ref="N119:N120"/>
    <mergeCell ref="N121:N122"/>
    <mergeCell ref="N123:N124"/>
    <mergeCell ref="N109:N110"/>
    <mergeCell ref="N111:N112"/>
    <mergeCell ref="N113:N114"/>
  </mergeCells>
  <printOptions horizontalCentered="1"/>
  <pageMargins left="0.984251968503937" right="0.31496062992125984" top="0.9055118110236221" bottom="0.7086614173228347" header="0.4724409448818898" footer="0.4330708661417323"/>
  <pageSetup horizontalDpi="180" verticalDpi="180" orientation="portrait" paperSize="9" scale="75" r:id="rId4"/>
  <headerFooter alignWithMargins="0">
    <oddFooter>&amp;C&amp;"Times New Roman CE,obyčejné"&amp;12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W157"/>
  <sheetViews>
    <sheetView showGridLines="0" zoomScaleSheetLayoutView="100" workbookViewId="0" topLeftCell="C1">
      <selection activeCell="I3" sqref="I3"/>
    </sheetView>
  </sheetViews>
  <sheetFormatPr defaultColWidth="10.75390625" defaultRowHeight="12.75"/>
  <cols>
    <col min="1" max="1" width="3.75390625" style="1" customWidth="1"/>
    <col min="2" max="2" width="1.75390625" style="1" customWidth="1"/>
    <col min="3" max="4" width="2.75390625" style="1" customWidth="1"/>
    <col min="5" max="5" width="5.75390625" style="1" customWidth="1"/>
    <col min="6" max="6" width="35.75390625" style="1" customWidth="1"/>
    <col min="7" max="7" width="15.75390625" style="1" customWidth="1"/>
    <col min="8" max="8" width="11.75390625" style="1" customWidth="1"/>
    <col min="9" max="10" width="10.75390625" style="1" customWidth="1"/>
    <col min="11" max="11" width="3.75390625" style="1" customWidth="1"/>
    <col min="12" max="12" width="4.75390625" style="1" customWidth="1"/>
    <col min="13" max="13" width="3.75390625" style="1" customWidth="1"/>
    <col min="14" max="14" width="13.75390625" style="1" customWidth="1"/>
    <col min="15" max="15" width="0" style="1" hidden="1" customWidth="1"/>
    <col min="16" max="16384" width="10.75390625" style="1" customWidth="1"/>
  </cols>
  <sheetData>
    <row r="1" ht="12.75"/>
    <row r="2" ht="12.75">
      <c r="I2" s="2"/>
    </row>
    <row r="3" ht="12.75">
      <c r="I3" s="2"/>
    </row>
    <row r="4" ht="12.75">
      <c r="I4" s="2"/>
    </row>
    <row r="5" spans="1:13" ht="24.75" customHeight="1">
      <c r="A5" s="522" t="s">
        <v>3</v>
      </c>
      <c r="B5" s="522"/>
      <c r="C5" s="522"/>
      <c r="D5" s="522"/>
      <c r="E5" s="522"/>
      <c r="F5" s="526" t="s">
        <v>4</v>
      </c>
      <c r="G5" s="527"/>
      <c r="H5" s="527"/>
      <c r="I5" s="527"/>
      <c r="J5" s="528"/>
      <c r="K5" s="220" t="s">
        <v>63</v>
      </c>
      <c r="L5" s="221">
        <v>50</v>
      </c>
      <c r="M5" s="222">
        <v>5</v>
      </c>
    </row>
    <row r="6" spans="1:13" ht="4.5" customHeight="1" thickBot="1">
      <c r="A6" s="13"/>
      <c r="B6" s="13"/>
      <c r="C6" s="13"/>
      <c r="D6" s="13"/>
      <c r="E6" s="14"/>
      <c r="F6" s="14"/>
      <c r="G6" s="14"/>
      <c r="H6" s="14"/>
      <c r="I6" s="14"/>
      <c r="J6" s="223"/>
      <c r="K6" s="223"/>
      <c r="L6" s="223"/>
      <c r="M6" s="224">
        <v>5</v>
      </c>
    </row>
    <row r="7" spans="1:13" ht="16.5" customHeight="1" thickTop="1">
      <c r="A7" s="225" t="s">
        <v>6</v>
      </c>
      <c r="B7" s="226"/>
      <c r="C7" s="226"/>
      <c r="D7" s="226"/>
      <c r="E7" s="227"/>
      <c r="F7" s="227"/>
      <c r="G7" s="227"/>
      <c r="H7" s="227"/>
      <c r="I7" s="227"/>
      <c r="J7" s="228"/>
      <c r="K7" s="503">
        <f>'[1]40'!H3</f>
        <v>327240</v>
      </c>
      <c r="L7" s="504"/>
      <c r="M7" s="505"/>
    </row>
    <row r="8" spans="1:13" ht="4.5" customHeight="1">
      <c r="A8" s="22"/>
      <c r="B8" s="214"/>
      <c r="C8" s="214"/>
      <c r="D8" s="214"/>
      <c r="E8" s="23"/>
      <c r="F8" s="23"/>
      <c r="G8" s="23"/>
      <c r="H8" s="229"/>
      <c r="I8" s="521"/>
      <c r="J8" s="521"/>
      <c r="K8" s="230"/>
      <c r="L8" s="230"/>
      <c r="M8" s="231"/>
    </row>
    <row r="9" spans="1:13" ht="16.5" customHeight="1">
      <c r="A9" s="529" t="s">
        <v>64</v>
      </c>
      <c r="B9" s="530"/>
      <c r="C9" s="530"/>
      <c r="D9" s="530"/>
      <c r="E9" s="531" t="str">
        <f>'[1]40'!B23</f>
        <v>Rekultivace, odvody za odnětí půdy a výkupy pozemků na dokonč.stavbách </v>
      </c>
      <c r="F9" s="531"/>
      <c r="G9" s="531"/>
      <c r="H9" s="531"/>
      <c r="I9" s="531"/>
      <c r="J9" s="532"/>
      <c r="K9" s="506">
        <f>'[1]40'!H23</f>
        <v>327244</v>
      </c>
      <c r="L9" s="507"/>
      <c r="M9" s="508"/>
    </row>
    <row r="10" spans="1:13" ht="4.5" customHeight="1">
      <c r="A10" s="25"/>
      <c r="B10" s="23"/>
      <c r="C10" s="23"/>
      <c r="D10" s="23"/>
      <c r="E10" s="26"/>
      <c r="F10" s="26"/>
      <c r="G10" s="26"/>
      <c r="H10" s="26"/>
      <c r="I10" s="23"/>
      <c r="J10" s="232"/>
      <c r="K10" s="232"/>
      <c r="L10" s="232"/>
      <c r="M10" s="233"/>
    </row>
    <row r="11" spans="1:13" ht="19.5" customHeight="1" thickBot="1">
      <c r="A11" s="512" t="s">
        <v>9</v>
      </c>
      <c r="B11" s="513"/>
      <c r="C11" s="513"/>
      <c r="D11" s="514"/>
      <c r="E11" s="536" t="str">
        <f>'[1]40'!B7</f>
        <v>Ministerstvo dopravy</v>
      </c>
      <c r="F11" s="536"/>
      <c r="G11" s="536"/>
      <c r="H11" s="537"/>
      <c r="I11" s="234" t="s">
        <v>10</v>
      </c>
      <c r="J11" s="515" t="str">
        <f>'[1]40'!F7</f>
        <v>66003008</v>
      </c>
      <c r="K11" s="516"/>
      <c r="L11" s="516"/>
      <c r="M11" s="517"/>
    </row>
    <row r="12" spans="1:15" ht="24.75" customHeight="1" thickTop="1">
      <c r="A12" s="134" t="s">
        <v>65</v>
      </c>
      <c r="B12" s="134"/>
      <c r="C12" s="134"/>
      <c r="D12" s="134"/>
      <c r="E12" s="99"/>
      <c r="F12" s="99"/>
      <c r="G12" s="100"/>
      <c r="H12" s="100"/>
      <c r="I12" s="100"/>
      <c r="J12" s="182"/>
      <c r="K12" s="182"/>
      <c r="L12" s="182"/>
      <c r="M12" s="235"/>
      <c r="O12" s="41"/>
    </row>
    <row r="13" spans="1:15" ht="12.75" customHeight="1">
      <c r="A13" s="496" t="s">
        <v>66</v>
      </c>
      <c r="B13" s="497"/>
      <c r="C13" s="497"/>
      <c r="D13" s="498"/>
      <c r="E13" s="237"/>
      <c r="F13" s="237"/>
      <c r="G13" s="238"/>
      <c r="H13" s="95" t="s">
        <v>67</v>
      </c>
      <c r="I13" s="95" t="s">
        <v>68</v>
      </c>
      <c r="J13" s="239" t="s">
        <v>69</v>
      </c>
      <c r="K13" s="496" t="s">
        <v>70</v>
      </c>
      <c r="L13" s="497"/>
      <c r="M13" s="498"/>
      <c r="N13" s="240" t="s">
        <v>71</v>
      </c>
      <c r="O13" s="41"/>
    </row>
    <row r="14" spans="1:15" ht="12.75" customHeight="1">
      <c r="A14" s="241"/>
      <c r="B14" s="139"/>
      <c r="C14" s="139"/>
      <c r="D14" s="242"/>
      <c r="E14" s="134" t="s">
        <v>72</v>
      </c>
      <c r="F14" s="134"/>
      <c r="G14" s="100"/>
      <c r="H14" s="135"/>
      <c r="I14" s="135" t="s">
        <v>73</v>
      </c>
      <c r="J14" s="195" t="s">
        <v>74</v>
      </c>
      <c r="K14" s="523" t="s">
        <v>75</v>
      </c>
      <c r="L14" s="524"/>
      <c r="M14" s="525"/>
      <c r="N14" s="243" t="s">
        <v>76</v>
      </c>
      <c r="O14" s="41"/>
    </row>
    <row r="15" spans="1:15" ht="12.75" customHeight="1">
      <c r="A15" s="509" t="s">
        <v>77</v>
      </c>
      <c r="B15" s="510"/>
      <c r="C15" s="510"/>
      <c r="D15" s="511"/>
      <c r="E15" s="246"/>
      <c r="F15" s="246"/>
      <c r="G15" s="247"/>
      <c r="H15" s="133" t="s">
        <v>78</v>
      </c>
      <c r="I15" s="248">
        <f>'[1]41'!F5</f>
        <v>2002</v>
      </c>
      <c r="J15" s="249">
        <f>'[1]40'!L13</f>
        <v>2009</v>
      </c>
      <c r="K15" s="509" t="s">
        <v>79</v>
      </c>
      <c r="L15" s="510"/>
      <c r="M15" s="511"/>
      <c r="N15" s="250" t="s">
        <v>80</v>
      </c>
      <c r="O15" s="41"/>
    </row>
    <row r="16" spans="1:15" ht="4.5" customHeight="1" thickBot="1">
      <c r="A16" s="251"/>
      <c r="B16" s="251"/>
      <c r="C16" s="251"/>
      <c r="D16" s="251"/>
      <c r="E16" s="252"/>
      <c r="F16" s="252"/>
      <c r="G16" s="253"/>
      <c r="H16" s="251"/>
      <c r="I16" s="255"/>
      <c r="J16" s="256"/>
      <c r="K16" s="251"/>
      <c r="L16" s="251"/>
      <c r="M16" s="251"/>
      <c r="N16" s="257"/>
      <c r="O16" s="41"/>
    </row>
    <row r="17" spans="1:15" ht="13.5" customHeight="1" thickTop="1">
      <c r="A17" s="258">
        <f>L5</f>
        <v>50</v>
      </c>
      <c r="B17" s="259">
        <f>M5</f>
        <v>5</v>
      </c>
      <c r="C17" s="260">
        <v>11</v>
      </c>
      <c r="D17" s="261"/>
      <c r="E17" s="262"/>
      <c r="F17" s="262"/>
      <c r="G17" s="263"/>
      <c r="H17" s="264"/>
      <c r="I17" s="265"/>
      <c r="J17" s="266"/>
      <c r="K17" s="473"/>
      <c r="L17" s="473"/>
      <c r="M17" s="474"/>
      <c r="N17" s="267">
        <f aca="true" t="shared" si="0" ref="N17:N46">J17-I17</f>
        <v>0</v>
      </c>
      <c r="O17" s="41"/>
    </row>
    <row r="18" spans="1:15" ht="13.5" customHeight="1" hidden="1">
      <c r="A18" s="268">
        <f aca="true" t="shared" si="1" ref="A18:A46">A17</f>
        <v>50</v>
      </c>
      <c r="B18" s="269">
        <f aca="true" t="shared" si="2" ref="B18:B46">B17</f>
        <v>5</v>
      </c>
      <c r="C18" s="270">
        <f aca="true" t="shared" si="3" ref="C18:C46">C17+1</f>
        <v>12</v>
      </c>
      <c r="D18" s="271"/>
      <c r="E18" s="272"/>
      <c r="F18" s="272"/>
      <c r="G18" s="273"/>
      <c r="H18" s="274"/>
      <c r="I18" s="275"/>
      <c r="J18" s="276"/>
      <c r="K18" s="494"/>
      <c r="L18" s="494"/>
      <c r="M18" s="495"/>
      <c r="N18" s="267">
        <f t="shared" si="0"/>
        <v>0</v>
      </c>
      <c r="O18" s="41"/>
    </row>
    <row r="19" spans="1:15" ht="13.5" customHeight="1" hidden="1">
      <c r="A19" s="268">
        <f t="shared" si="1"/>
        <v>50</v>
      </c>
      <c r="B19" s="269">
        <f t="shared" si="2"/>
        <v>5</v>
      </c>
      <c r="C19" s="270">
        <f t="shared" si="3"/>
        <v>13</v>
      </c>
      <c r="D19" s="271"/>
      <c r="E19" s="272"/>
      <c r="F19" s="272"/>
      <c r="G19" s="273"/>
      <c r="H19" s="274"/>
      <c r="I19" s="275"/>
      <c r="J19" s="276"/>
      <c r="K19" s="494"/>
      <c r="L19" s="494"/>
      <c r="M19" s="495"/>
      <c r="N19" s="267">
        <f t="shared" si="0"/>
        <v>0</v>
      </c>
      <c r="O19" s="41"/>
    </row>
    <row r="20" spans="1:15" ht="13.5" customHeight="1" hidden="1">
      <c r="A20" s="268">
        <f t="shared" si="1"/>
        <v>50</v>
      </c>
      <c r="B20" s="269">
        <f t="shared" si="2"/>
        <v>5</v>
      </c>
      <c r="C20" s="270">
        <f t="shared" si="3"/>
        <v>14</v>
      </c>
      <c r="D20" s="271"/>
      <c r="E20" s="277"/>
      <c r="F20" s="277"/>
      <c r="G20" s="273"/>
      <c r="H20" s="274"/>
      <c r="I20" s="275"/>
      <c r="J20" s="276"/>
      <c r="K20" s="494"/>
      <c r="L20" s="494"/>
      <c r="M20" s="495"/>
      <c r="N20" s="267">
        <f t="shared" si="0"/>
        <v>0</v>
      </c>
      <c r="O20" s="41"/>
    </row>
    <row r="21" spans="1:15" ht="13.5" customHeight="1" hidden="1">
      <c r="A21" s="268">
        <f t="shared" si="1"/>
        <v>50</v>
      </c>
      <c r="B21" s="269">
        <f t="shared" si="2"/>
        <v>5</v>
      </c>
      <c r="C21" s="270">
        <f t="shared" si="3"/>
        <v>15</v>
      </c>
      <c r="D21" s="271"/>
      <c r="E21" s="277"/>
      <c r="F21" s="277"/>
      <c r="G21" s="273"/>
      <c r="H21" s="274"/>
      <c r="I21" s="275"/>
      <c r="J21" s="278"/>
      <c r="K21" s="494"/>
      <c r="L21" s="494"/>
      <c r="M21" s="495"/>
      <c r="N21" s="267">
        <f t="shared" si="0"/>
        <v>0</v>
      </c>
      <c r="O21" s="41"/>
    </row>
    <row r="22" spans="1:15" ht="13.5" customHeight="1" hidden="1">
      <c r="A22" s="268">
        <f t="shared" si="1"/>
        <v>50</v>
      </c>
      <c r="B22" s="269">
        <f t="shared" si="2"/>
        <v>5</v>
      </c>
      <c r="C22" s="270">
        <f t="shared" si="3"/>
        <v>16</v>
      </c>
      <c r="D22" s="271"/>
      <c r="E22" s="272"/>
      <c r="F22" s="279"/>
      <c r="G22" s="273"/>
      <c r="H22" s="274"/>
      <c r="I22" s="275"/>
      <c r="J22" s="276"/>
      <c r="K22" s="494"/>
      <c r="L22" s="494"/>
      <c r="M22" s="495"/>
      <c r="N22" s="267">
        <f t="shared" si="0"/>
        <v>0</v>
      </c>
      <c r="O22" s="41"/>
    </row>
    <row r="23" spans="1:15" ht="13.5" customHeight="1" hidden="1">
      <c r="A23" s="268">
        <f t="shared" si="1"/>
        <v>50</v>
      </c>
      <c r="B23" s="269">
        <f t="shared" si="2"/>
        <v>5</v>
      </c>
      <c r="C23" s="270">
        <f t="shared" si="3"/>
        <v>17</v>
      </c>
      <c r="D23" s="271"/>
      <c r="E23" s="272"/>
      <c r="F23" s="272"/>
      <c r="G23" s="273"/>
      <c r="H23" s="274"/>
      <c r="I23" s="275"/>
      <c r="J23" s="276"/>
      <c r="K23" s="494"/>
      <c r="L23" s="494"/>
      <c r="M23" s="495"/>
      <c r="N23" s="267">
        <f t="shared" si="0"/>
        <v>0</v>
      </c>
      <c r="O23" s="41"/>
    </row>
    <row r="24" spans="1:15" ht="13.5" customHeight="1" hidden="1">
      <c r="A24" s="268">
        <f t="shared" si="1"/>
        <v>50</v>
      </c>
      <c r="B24" s="269">
        <f t="shared" si="2"/>
        <v>5</v>
      </c>
      <c r="C24" s="270">
        <f t="shared" si="3"/>
        <v>18</v>
      </c>
      <c r="D24" s="271"/>
      <c r="E24" s="277"/>
      <c r="F24" s="277"/>
      <c r="G24" s="273"/>
      <c r="H24" s="274"/>
      <c r="I24" s="275"/>
      <c r="J24" s="276"/>
      <c r="K24" s="494"/>
      <c r="L24" s="494"/>
      <c r="M24" s="495"/>
      <c r="N24" s="267">
        <f t="shared" si="0"/>
        <v>0</v>
      </c>
      <c r="O24" s="41"/>
    </row>
    <row r="25" spans="1:15" ht="13.5" customHeight="1" hidden="1">
      <c r="A25" s="268">
        <f t="shared" si="1"/>
        <v>50</v>
      </c>
      <c r="B25" s="269">
        <f t="shared" si="2"/>
        <v>5</v>
      </c>
      <c r="C25" s="270">
        <f t="shared" si="3"/>
        <v>19</v>
      </c>
      <c r="D25" s="271"/>
      <c r="E25" s="277"/>
      <c r="F25" s="277"/>
      <c r="G25" s="273"/>
      <c r="H25" s="274"/>
      <c r="I25" s="275"/>
      <c r="J25" s="278"/>
      <c r="K25" s="494"/>
      <c r="L25" s="494"/>
      <c r="M25" s="495"/>
      <c r="N25" s="267">
        <f t="shared" si="0"/>
        <v>0</v>
      </c>
      <c r="O25" s="41"/>
    </row>
    <row r="26" spans="1:15" ht="13.5" customHeight="1" hidden="1">
      <c r="A26" s="268">
        <f t="shared" si="1"/>
        <v>50</v>
      </c>
      <c r="B26" s="269">
        <f t="shared" si="2"/>
        <v>5</v>
      </c>
      <c r="C26" s="270">
        <f t="shared" si="3"/>
        <v>20</v>
      </c>
      <c r="D26" s="271"/>
      <c r="E26" s="279"/>
      <c r="F26" s="279"/>
      <c r="G26" s="273"/>
      <c r="H26" s="172"/>
      <c r="I26" s="275"/>
      <c r="J26" s="276"/>
      <c r="K26" s="494"/>
      <c r="L26" s="494"/>
      <c r="M26" s="495"/>
      <c r="N26" s="267">
        <f t="shared" si="0"/>
        <v>0</v>
      </c>
      <c r="O26" s="41"/>
    </row>
    <row r="27" spans="1:15" ht="13.5" customHeight="1" hidden="1">
      <c r="A27" s="268">
        <f t="shared" si="1"/>
        <v>50</v>
      </c>
      <c r="B27" s="269">
        <f t="shared" si="2"/>
        <v>5</v>
      </c>
      <c r="C27" s="269">
        <f t="shared" si="3"/>
        <v>21</v>
      </c>
      <c r="D27" s="271"/>
      <c r="E27" s="272"/>
      <c r="F27" s="272"/>
      <c r="G27" s="273"/>
      <c r="H27" s="274"/>
      <c r="I27" s="275"/>
      <c r="J27" s="276"/>
      <c r="K27" s="494"/>
      <c r="L27" s="494"/>
      <c r="M27" s="495"/>
      <c r="N27" s="267">
        <f t="shared" si="0"/>
        <v>0</v>
      </c>
      <c r="O27" s="41"/>
    </row>
    <row r="28" spans="1:15" ht="13.5" customHeight="1" hidden="1">
      <c r="A28" s="268">
        <f t="shared" si="1"/>
        <v>50</v>
      </c>
      <c r="B28" s="269">
        <f t="shared" si="2"/>
        <v>5</v>
      </c>
      <c r="C28" s="269">
        <f t="shared" si="3"/>
        <v>22</v>
      </c>
      <c r="D28" s="271"/>
      <c r="E28" s="272"/>
      <c r="F28" s="272"/>
      <c r="G28" s="273"/>
      <c r="H28" s="274"/>
      <c r="I28" s="275"/>
      <c r="J28" s="276"/>
      <c r="K28" s="494"/>
      <c r="L28" s="494"/>
      <c r="M28" s="495"/>
      <c r="N28" s="267">
        <f t="shared" si="0"/>
        <v>0</v>
      </c>
      <c r="O28" s="41"/>
    </row>
    <row r="29" spans="1:15" ht="13.5" customHeight="1" hidden="1">
      <c r="A29" s="268">
        <f t="shared" si="1"/>
        <v>50</v>
      </c>
      <c r="B29" s="269">
        <f t="shared" si="2"/>
        <v>5</v>
      </c>
      <c r="C29" s="269">
        <f t="shared" si="3"/>
        <v>23</v>
      </c>
      <c r="D29" s="271"/>
      <c r="E29" s="272"/>
      <c r="F29" s="272"/>
      <c r="G29" s="273"/>
      <c r="H29" s="274"/>
      <c r="I29" s="275"/>
      <c r="J29" s="278"/>
      <c r="K29" s="494"/>
      <c r="L29" s="494"/>
      <c r="M29" s="495"/>
      <c r="N29" s="267">
        <f t="shared" si="0"/>
        <v>0</v>
      </c>
      <c r="O29" s="41"/>
    </row>
    <row r="30" spans="1:15" ht="13.5" customHeight="1" hidden="1">
      <c r="A30" s="268">
        <f t="shared" si="1"/>
        <v>50</v>
      </c>
      <c r="B30" s="269">
        <f t="shared" si="2"/>
        <v>5</v>
      </c>
      <c r="C30" s="269">
        <f t="shared" si="3"/>
        <v>24</v>
      </c>
      <c r="D30" s="271"/>
      <c r="E30" s="272"/>
      <c r="F30" s="272"/>
      <c r="G30" s="273"/>
      <c r="H30" s="274"/>
      <c r="I30" s="275"/>
      <c r="J30" s="276"/>
      <c r="K30" s="494"/>
      <c r="L30" s="494"/>
      <c r="M30" s="495"/>
      <c r="N30" s="267">
        <f t="shared" si="0"/>
        <v>0</v>
      </c>
      <c r="O30" s="41"/>
    </row>
    <row r="31" spans="1:15" ht="13.5" customHeight="1" hidden="1">
      <c r="A31" s="268">
        <f t="shared" si="1"/>
        <v>50</v>
      </c>
      <c r="B31" s="269">
        <f t="shared" si="2"/>
        <v>5</v>
      </c>
      <c r="C31" s="269">
        <f t="shared" si="3"/>
        <v>25</v>
      </c>
      <c r="D31" s="271"/>
      <c r="E31" s="272"/>
      <c r="F31" s="272"/>
      <c r="G31" s="273"/>
      <c r="H31" s="274"/>
      <c r="I31" s="275"/>
      <c r="J31" s="280"/>
      <c r="K31" s="494"/>
      <c r="L31" s="494"/>
      <c r="M31" s="495"/>
      <c r="N31" s="267">
        <f t="shared" si="0"/>
        <v>0</v>
      </c>
      <c r="O31" s="41"/>
    </row>
    <row r="32" spans="1:15" ht="13.5" customHeight="1" hidden="1">
      <c r="A32" s="268">
        <f t="shared" si="1"/>
        <v>50</v>
      </c>
      <c r="B32" s="269">
        <f t="shared" si="2"/>
        <v>5</v>
      </c>
      <c r="C32" s="269">
        <f t="shared" si="3"/>
        <v>26</v>
      </c>
      <c r="D32" s="271"/>
      <c r="E32" s="272"/>
      <c r="F32" s="272"/>
      <c r="G32" s="273"/>
      <c r="H32" s="274"/>
      <c r="I32" s="275"/>
      <c r="J32" s="280"/>
      <c r="K32" s="494"/>
      <c r="L32" s="494"/>
      <c r="M32" s="495"/>
      <c r="N32" s="267">
        <f t="shared" si="0"/>
        <v>0</v>
      </c>
      <c r="O32" s="41"/>
    </row>
    <row r="33" spans="1:15" ht="13.5" customHeight="1" hidden="1">
      <c r="A33" s="268">
        <f t="shared" si="1"/>
        <v>50</v>
      </c>
      <c r="B33" s="269">
        <f t="shared" si="2"/>
        <v>5</v>
      </c>
      <c r="C33" s="269">
        <f t="shared" si="3"/>
        <v>27</v>
      </c>
      <c r="D33" s="271"/>
      <c r="E33" s="272"/>
      <c r="F33" s="272"/>
      <c r="G33" s="273"/>
      <c r="H33" s="274"/>
      <c r="I33" s="275"/>
      <c r="J33" s="281"/>
      <c r="K33" s="494"/>
      <c r="L33" s="494"/>
      <c r="M33" s="495"/>
      <c r="N33" s="267">
        <f t="shared" si="0"/>
        <v>0</v>
      </c>
      <c r="O33" s="41"/>
    </row>
    <row r="34" spans="1:15" ht="13.5" customHeight="1" hidden="1">
      <c r="A34" s="268">
        <f t="shared" si="1"/>
        <v>50</v>
      </c>
      <c r="B34" s="269">
        <f t="shared" si="2"/>
        <v>5</v>
      </c>
      <c r="C34" s="269">
        <f t="shared" si="3"/>
        <v>28</v>
      </c>
      <c r="D34" s="271"/>
      <c r="E34" s="272"/>
      <c r="F34" s="272"/>
      <c r="G34" s="273"/>
      <c r="H34" s="274"/>
      <c r="I34" s="275"/>
      <c r="J34" s="281"/>
      <c r="K34" s="494"/>
      <c r="L34" s="494"/>
      <c r="M34" s="495"/>
      <c r="N34" s="267">
        <f t="shared" si="0"/>
        <v>0</v>
      </c>
      <c r="O34" s="41"/>
    </row>
    <row r="35" spans="1:15" ht="13.5" customHeight="1" hidden="1">
      <c r="A35" s="268">
        <f t="shared" si="1"/>
        <v>50</v>
      </c>
      <c r="B35" s="269">
        <f t="shared" si="2"/>
        <v>5</v>
      </c>
      <c r="C35" s="269">
        <f t="shared" si="3"/>
        <v>29</v>
      </c>
      <c r="D35" s="271"/>
      <c r="E35" s="272"/>
      <c r="F35" s="272"/>
      <c r="G35" s="273"/>
      <c r="H35" s="274"/>
      <c r="I35" s="282"/>
      <c r="J35" s="276"/>
      <c r="K35" s="494"/>
      <c r="L35" s="494"/>
      <c r="M35" s="495"/>
      <c r="N35" s="267">
        <f t="shared" si="0"/>
        <v>0</v>
      </c>
      <c r="O35" s="41"/>
    </row>
    <row r="36" spans="1:15" ht="13.5" customHeight="1" hidden="1">
      <c r="A36" s="268">
        <f t="shared" si="1"/>
        <v>50</v>
      </c>
      <c r="B36" s="269">
        <f t="shared" si="2"/>
        <v>5</v>
      </c>
      <c r="C36" s="269">
        <f t="shared" si="3"/>
        <v>30</v>
      </c>
      <c r="D36" s="271"/>
      <c r="E36" s="97"/>
      <c r="F36" s="97"/>
      <c r="G36" s="273"/>
      <c r="H36" s="283"/>
      <c r="I36" s="275"/>
      <c r="J36" s="276"/>
      <c r="K36" s="494"/>
      <c r="L36" s="494"/>
      <c r="M36" s="495"/>
      <c r="N36" s="267">
        <f t="shared" si="0"/>
        <v>0</v>
      </c>
      <c r="O36" s="41"/>
    </row>
    <row r="37" spans="1:15" ht="13.5" customHeight="1" hidden="1">
      <c r="A37" s="268">
        <f t="shared" si="1"/>
        <v>50</v>
      </c>
      <c r="B37" s="269">
        <f t="shared" si="2"/>
        <v>5</v>
      </c>
      <c r="C37" s="269">
        <f t="shared" si="3"/>
        <v>31</v>
      </c>
      <c r="D37" s="271"/>
      <c r="E37" s="272"/>
      <c r="F37" s="272"/>
      <c r="G37" s="273"/>
      <c r="H37" s="274"/>
      <c r="I37" s="275"/>
      <c r="J37" s="280"/>
      <c r="K37" s="494"/>
      <c r="L37" s="494"/>
      <c r="M37" s="495"/>
      <c r="N37" s="267">
        <f t="shared" si="0"/>
        <v>0</v>
      </c>
      <c r="O37" s="41"/>
    </row>
    <row r="38" spans="1:15" ht="13.5" customHeight="1" hidden="1">
      <c r="A38" s="268">
        <f t="shared" si="1"/>
        <v>50</v>
      </c>
      <c r="B38" s="269">
        <f t="shared" si="2"/>
        <v>5</v>
      </c>
      <c r="C38" s="269">
        <f t="shared" si="3"/>
        <v>32</v>
      </c>
      <c r="D38" s="271"/>
      <c r="E38" s="272"/>
      <c r="F38" s="272"/>
      <c r="G38" s="273"/>
      <c r="H38" s="274"/>
      <c r="I38" s="275"/>
      <c r="J38" s="278"/>
      <c r="K38" s="494"/>
      <c r="L38" s="494"/>
      <c r="M38" s="495"/>
      <c r="N38" s="267">
        <f t="shared" si="0"/>
        <v>0</v>
      </c>
      <c r="O38" s="41"/>
    </row>
    <row r="39" spans="1:15" ht="13.5" customHeight="1" hidden="1">
      <c r="A39" s="268">
        <f t="shared" si="1"/>
        <v>50</v>
      </c>
      <c r="B39" s="269">
        <f t="shared" si="2"/>
        <v>5</v>
      </c>
      <c r="C39" s="269">
        <f t="shared" si="3"/>
        <v>33</v>
      </c>
      <c r="D39" s="271"/>
      <c r="E39" s="272"/>
      <c r="F39" s="277"/>
      <c r="G39" s="273"/>
      <c r="H39" s="274"/>
      <c r="I39" s="275"/>
      <c r="J39" s="280"/>
      <c r="K39" s="494"/>
      <c r="L39" s="494"/>
      <c r="M39" s="495"/>
      <c r="N39" s="267">
        <f t="shared" si="0"/>
        <v>0</v>
      </c>
      <c r="O39" s="41"/>
    </row>
    <row r="40" spans="1:15" ht="13.5" customHeight="1" hidden="1">
      <c r="A40" s="268">
        <f t="shared" si="1"/>
        <v>50</v>
      </c>
      <c r="B40" s="269">
        <f t="shared" si="2"/>
        <v>5</v>
      </c>
      <c r="C40" s="269">
        <f t="shared" si="3"/>
        <v>34</v>
      </c>
      <c r="D40" s="271"/>
      <c r="E40" s="272"/>
      <c r="F40" s="277"/>
      <c r="G40" s="273"/>
      <c r="H40" s="274"/>
      <c r="I40" s="275"/>
      <c r="J40" s="280"/>
      <c r="K40" s="494"/>
      <c r="L40" s="494"/>
      <c r="M40" s="495"/>
      <c r="N40" s="267">
        <f t="shared" si="0"/>
        <v>0</v>
      </c>
      <c r="O40" s="41"/>
    </row>
    <row r="41" spans="1:15" ht="13.5" customHeight="1" hidden="1">
      <c r="A41" s="268">
        <f t="shared" si="1"/>
        <v>50</v>
      </c>
      <c r="B41" s="269">
        <f t="shared" si="2"/>
        <v>5</v>
      </c>
      <c r="C41" s="269">
        <f t="shared" si="3"/>
        <v>35</v>
      </c>
      <c r="D41" s="271"/>
      <c r="E41" s="272"/>
      <c r="F41" s="277"/>
      <c r="G41" s="273"/>
      <c r="H41" s="274"/>
      <c r="I41" s="275"/>
      <c r="J41" s="280"/>
      <c r="K41" s="494"/>
      <c r="L41" s="494"/>
      <c r="M41" s="495"/>
      <c r="N41" s="267">
        <f t="shared" si="0"/>
        <v>0</v>
      </c>
      <c r="O41" s="41"/>
    </row>
    <row r="42" spans="1:15" ht="13.5" customHeight="1" hidden="1">
      <c r="A42" s="268">
        <f t="shared" si="1"/>
        <v>50</v>
      </c>
      <c r="B42" s="269">
        <f t="shared" si="2"/>
        <v>5</v>
      </c>
      <c r="C42" s="269">
        <f t="shared" si="3"/>
        <v>36</v>
      </c>
      <c r="D42" s="271"/>
      <c r="E42" s="272"/>
      <c r="F42" s="277"/>
      <c r="G42" s="273"/>
      <c r="H42" s="274"/>
      <c r="I42" s="275"/>
      <c r="J42" s="278"/>
      <c r="K42" s="494"/>
      <c r="L42" s="494"/>
      <c r="M42" s="495"/>
      <c r="N42" s="267">
        <f t="shared" si="0"/>
        <v>0</v>
      </c>
      <c r="O42" s="41"/>
    </row>
    <row r="43" spans="1:15" ht="13.5" customHeight="1" hidden="1">
      <c r="A43" s="268">
        <f t="shared" si="1"/>
        <v>50</v>
      </c>
      <c r="B43" s="269">
        <f t="shared" si="2"/>
        <v>5</v>
      </c>
      <c r="C43" s="269">
        <f t="shared" si="3"/>
        <v>37</v>
      </c>
      <c r="D43" s="271"/>
      <c r="E43" s="272"/>
      <c r="F43" s="277"/>
      <c r="G43" s="273"/>
      <c r="H43" s="274"/>
      <c r="I43" s="275"/>
      <c r="J43" s="278"/>
      <c r="K43" s="494"/>
      <c r="L43" s="494"/>
      <c r="M43" s="495"/>
      <c r="N43" s="267">
        <f t="shared" si="0"/>
        <v>0</v>
      </c>
      <c r="O43" s="41"/>
    </row>
    <row r="44" spans="1:15" ht="13.5" customHeight="1" hidden="1">
      <c r="A44" s="268">
        <f t="shared" si="1"/>
        <v>50</v>
      </c>
      <c r="B44" s="269">
        <f t="shared" si="2"/>
        <v>5</v>
      </c>
      <c r="C44" s="269">
        <f t="shared" si="3"/>
        <v>38</v>
      </c>
      <c r="D44" s="271"/>
      <c r="E44" s="277"/>
      <c r="F44" s="277"/>
      <c r="G44" s="273"/>
      <c r="H44" s="274"/>
      <c r="I44" s="275"/>
      <c r="J44" s="278"/>
      <c r="K44" s="494"/>
      <c r="L44" s="494"/>
      <c r="M44" s="495"/>
      <c r="N44" s="267">
        <f t="shared" si="0"/>
        <v>0</v>
      </c>
      <c r="O44" s="41"/>
    </row>
    <row r="45" spans="1:15" ht="13.5" customHeight="1" hidden="1">
      <c r="A45" s="268">
        <f t="shared" si="1"/>
        <v>50</v>
      </c>
      <c r="B45" s="269">
        <f t="shared" si="2"/>
        <v>5</v>
      </c>
      <c r="C45" s="269">
        <f t="shared" si="3"/>
        <v>39</v>
      </c>
      <c r="D45" s="271"/>
      <c r="E45" s="277"/>
      <c r="F45" s="277"/>
      <c r="G45" s="273"/>
      <c r="H45" s="274"/>
      <c r="I45" s="275"/>
      <c r="J45" s="278"/>
      <c r="K45" s="494"/>
      <c r="L45" s="494"/>
      <c r="M45" s="495"/>
      <c r="N45" s="267">
        <f t="shared" si="0"/>
        <v>0</v>
      </c>
      <c r="O45" s="41"/>
    </row>
    <row r="46" spans="1:15" ht="13.5" customHeight="1" thickBot="1">
      <c r="A46" s="284">
        <f t="shared" si="1"/>
        <v>50</v>
      </c>
      <c r="B46" s="285">
        <f t="shared" si="2"/>
        <v>5</v>
      </c>
      <c r="C46" s="285">
        <f t="shared" si="3"/>
        <v>40</v>
      </c>
      <c r="D46" s="286"/>
      <c r="E46" s="287"/>
      <c r="F46" s="287"/>
      <c r="G46" s="288"/>
      <c r="H46" s="289"/>
      <c r="I46" s="290"/>
      <c r="J46" s="291"/>
      <c r="K46" s="492"/>
      <c r="L46" s="492"/>
      <c r="M46" s="493"/>
      <c r="N46" s="267">
        <f t="shared" si="0"/>
        <v>0</v>
      </c>
      <c r="O46" s="41"/>
    </row>
    <row r="47" spans="1:15" ht="6.75" customHeight="1" thickTop="1">
      <c r="A47" s="292"/>
      <c r="B47" s="292"/>
      <c r="C47" s="292"/>
      <c r="D47" s="292"/>
      <c r="E47" s="293"/>
      <c r="F47" s="293"/>
      <c r="G47" s="294"/>
      <c r="H47" s="295"/>
      <c r="I47" s="296"/>
      <c r="J47" s="195"/>
      <c r="K47" s="239"/>
      <c r="L47" s="239"/>
      <c r="M47" s="297"/>
      <c r="N47" s="298"/>
      <c r="O47" s="41"/>
    </row>
    <row r="48" spans="1:15" ht="12.75" customHeight="1">
      <c r="A48" s="299" t="s">
        <v>81</v>
      </c>
      <c r="B48" s="300"/>
      <c r="C48" s="300"/>
      <c r="D48" s="300"/>
      <c r="E48" s="185" t="s">
        <v>59</v>
      </c>
      <c r="F48" s="301"/>
      <c r="G48" s="302"/>
      <c r="H48" s="303"/>
      <c r="I48" s="304"/>
      <c r="J48" s="305"/>
      <c r="K48" s="305"/>
      <c r="L48" s="305"/>
      <c r="M48" s="306"/>
      <c r="O48" s="41"/>
    </row>
    <row r="49" spans="1:15" ht="12.75" customHeight="1">
      <c r="A49" s="193"/>
      <c r="B49" s="307"/>
      <c r="C49" s="307"/>
      <c r="D49" s="307"/>
      <c r="E49" s="191" t="s">
        <v>62</v>
      </c>
      <c r="F49" s="308"/>
      <c r="G49" s="309"/>
      <c r="H49" s="310"/>
      <c r="I49" s="311"/>
      <c r="J49" s="195"/>
      <c r="K49" s="195"/>
      <c r="L49" s="195"/>
      <c r="M49" s="197"/>
      <c r="O49" s="41"/>
    </row>
    <row r="50" spans="1:15" ht="12.75" customHeight="1">
      <c r="A50" s="193"/>
      <c r="B50" s="307"/>
      <c r="C50" s="307"/>
      <c r="D50" s="307"/>
      <c r="E50" s="191" t="s">
        <v>60</v>
      </c>
      <c r="F50" s="308"/>
      <c r="G50" s="309"/>
      <c r="H50" s="310"/>
      <c r="I50" s="311"/>
      <c r="J50" s="195"/>
      <c r="K50" s="195"/>
      <c r="L50" s="195"/>
      <c r="M50" s="197"/>
      <c r="O50" s="41"/>
    </row>
    <row r="51" spans="1:15" ht="12.75" customHeight="1">
      <c r="A51" s="193"/>
      <c r="B51" s="307"/>
      <c r="C51" s="307"/>
      <c r="D51" s="307"/>
      <c r="E51" s="191" t="s">
        <v>61</v>
      </c>
      <c r="F51" s="308"/>
      <c r="G51" s="309"/>
      <c r="H51" s="310"/>
      <c r="I51" s="311"/>
      <c r="J51" s="195"/>
      <c r="K51" s="195"/>
      <c r="L51" s="195"/>
      <c r="M51" s="197"/>
      <c r="O51" s="41"/>
    </row>
    <row r="52" spans="1:15" ht="12.75" customHeight="1">
      <c r="A52" s="312"/>
      <c r="B52" s="313"/>
      <c r="C52" s="313"/>
      <c r="D52" s="313"/>
      <c r="E52" s="199"/>
      <c r="F52" s="314"/>
      <c r="G52" s="315"/>
      <c r="H52" s="316"/>
      <c r="I52" s="317"/>
      <c r="J52" s="201"/>
      <c r="K52" s="201"/>
      <c r="L52" s="201"/>
      <c r="M52" s="203"/>
      <c r="O52" s="41"/>
    </row>
    <row r="53" spans="1:15" ht="24.75" customHeight="1">
      <c r="A53" s="134" t="s">
        <v>82</v>
      </c>
      <c r="B53" s="134"/>
      <c r="C53" s="134"/>
      <c r="D53" s="134"/>
      <c r="E53" s="318"/>
      <c r="F53" s="318"/>
      <c r="G53" s="319"/>
      <c r="H53" s="320"/>
      <c r="I53" s="321"/>
      <c r="J53" s="322"/>
      <c r="K53" s="322"/>
      <c r="L53" s="322"/>
      <c r="M53" s="323"/>
      <c r="O53" s="41"/>
    </row>
    <row r="54" spans="1:15" ht="12.75" customHeight="1">
      <c r="A54" s="496" t="s">
        <v>66</v>
      </c>
      <c r="B54" s="497"/>
      <c r="C54" s="497"/>
      <c r="D54" s="498"/>
      <c r="E54" s="237"/>
      <c r="F54" s="237"/>
      <c r="G54" s="238"/>
      <c r="H54" s="95" t="s">
        <v>67</v>
      </c>
      <c r="I54" s="95" t="s">
        <v>83</v>
      </c>
      <c r="J54" s="236" t="s">
        <v>84</v>
      </c>
      <c r="K54" s="496" t="s">
        <v>70</v>
      </c>
      <c r="L54" s="497"/>
      <c r="M54" s="498"/>
      <c r="N54" s="324" t="s">
        <v>85</v>
      </c>
      <c r="O54" s="41"/>
    </row>
    <row r="55" spans="1:15" ht="12.75" customHeight="1">
      <c r="A55" s="241"/>
      <c r="B55" s="139"/>
      <c r="C55" s="139"/>
      <c r="D55" s="242"/>
      <c r="E55" s="134" t="s">
        <v>72</v>
      </c>
      <c r="F55" s="134"/>
      <c r="G55" s="100"/>
      <c r="H55" s="135"/>
      <c r="I55" s="135" t="s">
        <v>86</v>
      </c>
      <c r="J55" s="241" t="s">
        <v>87</v>
      </c>
      <c r="K55" s="523" t="s">
        <v>75</v>
      </c>
      <c r="L55" s="524"/>
      <c r="M55" s="525"/>
      <c r="N55" s="325" t="s">
        <v>88</v>
      </c>
      <c r="O55" s="41"/>
    </row>
    <row r="56" spans="1:15" ht="12.75" customHeight="1">
      <c r="A56" s="509" t="s">
        <v>77</v>
      </c>
      <c r="B56" s="510"/>
      <c r="C56" s="510"/>
      <c r="D56" s="511"/>
      <c r="E56" s="246"/>
      <c r="F56" s="246"/>
      <c r="G56" s="247"/>
      <c r="H56" s="133" t="s">
        <v>78</v>
      </c>
      <c r="I56" s="133" t="s">
        <v>89</v>
      </c>
      <c r="J56" s="244" t="s">
        <v>90</v>
      </c>
      <c r="K56" s="509" t="s">
        <v>79</v>
      </c>
      <c r="L56" s="510"/>
      <c r="M56" s="511"/>
      <c r="N56" s="326" t="s">
        <v>80</v>
      </c>
      <c r="O56" s="41"/>
    </row>
    <row r="57" spans="1:15" ht="4.5" customHeight="1" thickBot="1">
      <c r="A57" s="245"/>
      <c r="B57" s="245"/>
      <c r="C57" s="245"/>
      <c r="D57" s="245"/>
      <c r="E57" s="246"/>
      <c r="F57" s="246"/>
      <c r="G57" s="247"/>
      <c r="H57" s="245"/>
      <c r="I57" s="139"/>
      <c r="J57" s="245"/>
      <c r="K57" s="245"/>
      <c r="L57" s="245"/>
      <c r="M57" s="245"/>
      <c r="N57" s="327"/>
      <c r="O57" s="41"/>
    </row>
    <row r="58" spans="1:15" ht="15" customHeight="1" thickTop="1">
      <c r="A58" s="328">
        <f>A46</f>
        <v>50</v>
      </c>
      <c r="B58" s="329">
        <f>B46</f>
        <v>5</v>
      </c>
      <c r="C58" s="329">
        <f>C46+1</f>
        <v>41</v>
      </c>
      <c r="D58" s="261">
        <v>22</v>
      </c>
      <c r="E58" s="330" t="s">
        <v>91</v>
      </c>
      <c r="F58" s="331"/>
      <c r="G58" s="330"/>
      <c r="H58" s="332" t="s">
        <v>92</v>
      </c>
      <c r="I58" s="432">
        <v>100</v>
      </c>
      <c r="J58" s="334">
        <v>8011</v>
      </c>
      <c r="K58" s="472" t="s">
        <v>93</v>
      </c>
      <c r="L58" s="473"/>
      <c r="M58" s="474"/>
      <c r="N58" s="327"/>
      <c r="O58" s="41"/>
    </row>
    <row r="59" spans="1:15" ht="15" customHeight="1">
      <c r="A59" s="268">
        <f aca="true" t="shared" si="4" ref="A59:A67">A58</f>
        <v>50</v>
      </c>
      <c r="B59" s="269">
        <f aca="true" t="shared" si="5" ref="B59:B67">B58</f>
        <v>5</v>
      </c>
      <c r="C59" s="329">
        <f aca="true" t="shared" si="6" ref="C59:C67">C58+1</f>
        <v>42</v>
      </c>
      <c r="D59" s="271">
        <f>D58</f>
        <v>22</v>
      </c>
      <c r="E59" s="279" t="s">
        <v>94</v>
      </c>
      <c r="F59" s="335"/>
      <c r="G59" s="279"/>
      <c r="H59" s="336" t="s">
        <v>92</v>
      </c>
      <c r="I59" s="350">
        <v>0</v>
      </c>
      <c r="J59" s="334">
        <f aca="true" t="shared" si="7" ref="J59:J67">J58+1</f>
        <v>8012</v>
      </c>
      <c r="K59" s="499" t="s">
        <v>93</v>
      </c>
      <c r="L59" s="494"/>
      <c r="M59" s="495"/>
      <c r="N59" s="327"/>
      <c r="O59" s="41"/>
    </row>
    <row r="60" spans="1:15" ht="15" customHeight="1" hidden="1">
      <c r="A60" s="268">
        <f t="shared" si="4"/>
        <v>50</v>
      </c>
      <c r="B60" s="269">
        <f t="shared" si="5"/>
        <v>5</v>
      </c>
      <c r="C60" s="329">
        <f t="shared" si="6"/>
        <v>43</v>
      </c>
      <c r="D60" s="271"/>
      <c r="E60" s="433"/>
      <c r="F60" s="433"/>
      <c r="G60" s="339"/>
      <c r="H60" s="344"/>
      <c r="I60" s="281"/>
      <c r="J60" s="334">
        <f t="shared" si="7"/>
        <v>8013</v>
      </c>
      <c r="K60" s="499"/>
      <c r="L60" s="494"/>
      <c r="M60" s="495"/>
      <c r="N60" s="327"/>
      <c r="O60" s="41"/>
    </row>
    <row r="61" spans="1:15" ht="15" customHeight="1" hidden="1">
      <c r="A61" s="268">
        <f t="shared" si="4"/>
        <v>50</v>
      </c>
      <c r="B61" s="269">
        <f t="shared" si="5"/>
        <v>5</v>
      </c>
      <c r="C61" s="329">
        <f t="shared" si="6"/>
        <v>44</v>
      </c>
      <c r="D61" s="271"/>
      <c r="E61" s="434"/>
      <c r="F61" s="434"/>
      <c r="G61" s="348"/>
      <c r="H61" s="344"/>
      <c r="I61" s="281"/>
      <c r="J61" s="334">
        <f t="shared" si="7"/>
        <v>8014</v>
      </c>
      <c r="K61" s="499"/>
      <c r="L61" s="494"/>
      <c r="M61" s="495"/>
      <c r="N61" s="327"/>
      <c r="O61" s="41"/>
    </row>
    <row r="62" spans="1:15" ht="15" customHeight="1" hidden="1">
      <c r="A62" s="268">
        <f t="shared" si="4"/>
        <v>50</v>
      </c>
      <c r="B62" s="269">
        <f t="shared" si="5"/>
        <v>5</v>
      </c>
      <c r="C62" s="329">
        <f t="shared" si="6"/>
        <v>45</v>
      </c>
      <c r="D62" s="271"/>
      <c r="E62" s="434"/>
      <c r="F62" s="434"/>
      <c r="G62" s="435"/>
      <c r="H62" s="436"/>
      <c r="I62" s="437"/>
      <c r="J62" s="334">
        <f t="shared" si="7"/>
        <v>8015</v>
      </c>
      <c r="K62" s="499"/>
      <c r="L62" s="494"/>
      <c r="M62" s="495"/>
      <c r="N62" s="327"/>
      <c r="O62" s="41"/>
    </row>
    <row r="63" spans="1:15" ht="15" customHeight="1" hidden="1">
      <c r="A63" s="268">
        <f t="shared" si="4"/>
        <v>50</v>
      </c>
      <c r="B63" s="269">
        <f t="shared" si="5"/>
        <v>5</v>
      </c>
      <c r="C63" s="329">
        <f t="shared" si="6"/>
        <v>46</v>
      </c>
      <c r="D63" s="271"/>
      <c r="E63" s="434"/>
      <c r="F63" s="434"/>
      <c r="G63" s="435"/>
      <c r="H63" s="436"/>
      <c r="I63" s="437"/>
      <c r="J63" s="334">
        <f t="shared" si="7"/>
        <v>8016</v>
      </c>
      <c r="K63" s="499"/>
      <c r="L63" s="494"/>
      <c r="M63" s="495"/>
      <c r="N63" s="327"/>
      <c r="O63" s="41"/>
    </row>
    <row r="64" spans="1:15" ht="15" customHeight="1" hidden="1">
      <c r="A64" s="268">
        <f t="shared" si="4"/>
        <v>50</v>
      </c>
      <c r="B64" s="269">
        <f t="shared" si="5"/>
        <v>5</v>
      </c>
      <c r="C64" s="329">
        <f t="shared" si="6"/>
        <v>47</v>
      </c>
      <c r="D64" s="271"/>
      <c r="E64" s="434"/>
      <c r="F64" s="434"/>
      <c r="G64" s="435"/>
      <c r="H64" s="436"/>
      <c r="I64" s="437"/>
      <c r="J64" s="334">
        <f t="shared" si="7"/>
        <v>8017</v>
      </c>
      <c r="K64" s="499"/>
      <c r="L64" s="494"/>
      <c r="M64" s="495"/>
      <c r="N64" s="327"/>
      <c r="O64" s="41"/>
    </row>
    <row r="65" spans="1:15" ht="15" customHeight="1" hidden="1">
      <c r="A65" s="268">
        <f t="shared" si="4"/>
        <v>50</v>
      </c>
      <c r="B65" s="269">
        <f t="shared" si="5"/>
        <v>5</v>
      </c>
      <c r="C65" s="329">
        <f t="shared" si="6"/>
        <v>48</v>
      </c>
      <c r="D65" s="271"/>
      <c r="E65" s="434"/>
      <c r="F65" s="434"/>
      <c r="G65" s="435"/>
      <c r="H65" s="436"/>
      <c r="I65" s="437"/>
      <c r="J65" s="334">
        <f t="shared" si="7"/>
        <v>8018</v>
      </c>
      <c r="K65" s="499"/>
      <c r="L65" s="494"/>
      <c r="M65" s="495"/>
      <c r="N65" s="327"/>
      <c r="O65" s="41"/>
    </row>
    <row r="66" spans="1:15" ht="15" customHeight="1" hidden="1">
      <c r="A66" s="268">
        <f t="shared" si="4"/>
        <v>50</v>
      </c>
      <c r="B66" s="269">
        <f t="shared" si="5"/>
        <v>5</v>
      </c>
      <c r="C66" s="329">
        <f t="shared" si="6"/>
        <v>49</v>
      </c>
      <c r="D66" s="271"/>
      <c r="E66" s="434"/>
      <c r="F66" s="434"/>
      <c r="G66" s="435"/>
      <c r="H66" s="436"/>
      <c r="I66" s="437"/>
      <c r="J66" s="334">
        <f t="shared" si="7"/>
        <v>8019</v>
      </c>
      <c r="K66" s="499"/>
      <c r="L66" s="494"/>
      <c r="M66" s="495"/>
      <c r="N66" s="327"/>
      <c r="O66" s="41"/>
    </row>
    <row r="67" spans="1:15" ht="15" customHeight="1" thickBot="1">
      <c r="A67" s="284">
        <f t="shared" si="4"/>
        <v>50</v>
      </c>
      <c r="B67" s="285">
        <f t="shared" si="5"/>
        <v>5</v>
      </c>
      <c r="C67" s="285">
        <f t="shared" si="6"/>
        <v>50</v>
      </c>
      <c r="D67" s="286"/>
      <c r="E67" s="351"/>
      <c r="F67" s="351"/>
      <c r="G67" s="352"/>
      <c r="H67" s="438"/>
      <c r="I67" s="354"/>
      <c r="J67" s="355">
        <f t="shared" si="7"/>
        <v>8020</v>
      </c>
      <c r="K67" s="491"/>
      <c r="L67" s="492"/>
      <c r="M67" s="493"/>
      <c r="N67" s="327"/>
      <c r="O67" s="41"/>
    </row>
    <row r="68" spans="1:15" ht="6.75" customHeight="1" thickBot="1" thickTop="1">
      <c r="A68" s="356"/>
      <c r="B68" s="356"/>
      <c r="C68" s="356"/>
      <c r="D68" s="356"/>
      <c r="E68" s="357"/>
      <c r="F68" s="357"/>
      <c r="G68" s="358"/>
      <c r="H68" s="356"/>
      <c r="I68" s="356"/>
      <c r="J68" s="356"/>
      <c r="K68" s="356"/>
      <c r="L68" s="356"/>
      <c r="M68" s="356"/>
      <c r="N68" s="327"/>
      <c r="O68" s="41"/>
    </row>
    <row r="69" spans="1:15" ht="13.5" customHeight="1" hidden="1" thickTop="1">
      <c r="A69" s="475">
        <f>A67</f>
        <v>50</v>
      </c>
      <c r="B69" s="477">
        <f>B67</f>
        <v>5</v>
      </c>
      <c r="C69" s="477">
        <f>C67+1</f>
        <v>51</v>
      </c>
      <c r="D69" s="261">
        <f>'[1]594'!D14</f>
        <v>41</v>
      </c>
      <c r="E69" s="468" t="str">
        <f>'[1]594'!E14</f>
        <v>Výstavba dálnice D 26,5/120 (bez mostů a tunelů)</v>
      </c>
      <c r="F69" s="469"/>
      <c r="G69" s="359" t="str">
        <f>'[1]594'!G14</f>
        <v>délka</v>
      </c>
      <c r="H69" s="95" t="str">
        <f>'[1]594'!H14</f>
        <v>m</v>
      </c>
      <c r="I69" s="360"/>
      <c r="J69" s="361">
        <f>J67+1</f>
        <v>8021</v>
      </c>
      <c r="K69" s="472"/>
      <c r="L69" s="473"/>
      <c r="M69" s="474"/>
      <c r="N69" s="483">
        <f>I69*I70</f>
        <v>0</v>
      </c>
      <c r="O69" s="41"/>
    </row>
    <row r="70" spans="1:15" ht="13.5" customHeight="1" hidden="1">
      <c r="A70" s="476"/>
      <c r="B70" s="467"/>
      <c r="C70" s="467"/>
      <c r="D70" s="286">
        <f>'[1]594'!D15</f>
        <v>42</v>
      </c>
      <c r="E70" s="470"/>
      <c r="F70" s="471"/>
      <c r="G70" s="362" t="str">
        <f>'[1]594'!G15</f>
        <v> měrné náklady </v>
      </c>
      <c r="H70" s="289" t="str">
        <f>'[1]594'!H15</f>
        <v>tis.Kč/m</v>
      </c>
      <c r="I70" s="363"/>
      <c r="J70" s="364">
        <v>8051</v>
      </c>
      <c r="K70" s="491"/>
      <c r="L70" s="492"/>
      <c r="M70" s="493"/>
      <c r="N70" s="483"/>
      <c r="O70" s="41"/>
    </row>
    <row r="71" spans="1:15" ht="13.5" customHeight="1" hidden="1">
      <c r="A71" s="475">
        <f>A69</f>
        <v>50</v>
      </c>
      <c r="B71" s="477">
        <f>B69</f>
        <v>5</v>
      </c>
      <c r="C71" s="477">
        <f>C69+1</f>
        <v>52</v>
      </c>
      <c r="D71" s="261">
        <f>'[1]594'!D16</f>
        <v>41</v>
      </c>
      <c r="E71" s="468" t="str">
        <f>'[1]594'!E16</f>
        <v>Výstavba dálnice D 27,5/120 (bez mostů a tunelů)</v>
      </c>
      <c r="F71" s="469"/>
      <c r="G71" s="359" t="str">
        <f>'[1]594'!G16</f>
        <v>délka</v>
      </c>
      <c r="H71" s="95" t="str">
        <f>'[1]594'!H16</f>
        <v>m</v>
      </c>
      <c r="I71" s="365"/>
      <c r="J71" s="361">
        <f aca="true" t="shared" si="8" ref="J71:J102">J69+1</f>
        <v>8022</v>
      </c>
      <c r="K71" s="472"/>
      <c r="L71" s="473"/>
      <c r="M71" s="474"/>
      <c r="N71" s="483">
        <f>I71*I72</f>
        <v>0</v>
      </c>
      <c r="O71" s="41"/>
    </row>
    <row r="72" spans="1:15" ht="13.5" customHeight="1" hidden="1">
      <c r="A72" s="476"/>
      <c r="B72" s="467"/>
      <c r="C72" s="467"/>
      <c r="D72" s="286">
        <f>'[1]594'!D17</f>
        <v>42</v>
      </c>
      <c r="E72" s="470"/>
      <c r="F72" s="471"/>
      <c r="G72" s="362" t="str">
        <f>'[1]594'!G17</f>
        <v> měrné náklady </v>
      </c>
      <c r="H72" s="289" t="str">
        <f>'[1]594'!H17</f>
        <v>tis.Kč/m</v>
      </c>
      <c r="I72" s="363"/>
      <c r="J72" s="364">
        <f t="shared" si="8"/>
        <v>8052</v>
      </c>
      <c r="K72" s="491"/>
      <c r="L72" s="492"/>
      <c r="M72" s="493"/>
      <c r="N72" s="483"/>
      <c r="O72" s="41"/>
    </row>
    <row r="73" spans="1:15" ht="13.5" customHeight="1" hidden="1">
      <c r="A73" s="475">
        <f>A71</f>
        <v>50</v>
      </c>
      <c r="B73" s="477">
        <f>B71</f>
        <v>5</v>
      </c>
      <c r="C73" s="477">
        <f>C71+1</f>
        <v>53</v>
      </c>
      <c r="D73" s="261">
        <f>'[1]594'!D18</f>
        <v>41</v>
      </c>
      <c r="E73" s="468" t="str">
        <f>'[1]594'!E18</f>
        <v>Výstavba dálnice D 28,0/120 (bez mostů a tunelů) </v>
      </c>
      <c r="F73" s="469"/>
      <c r="G73" s="359" t="str">
        <f>'[1]594'!G18</f>
        <v>délka</v>
      </c>
      <c r="H73" s="95" t="str">
        <f>'[1]594'!H18</f>
        <v>m</v>
      </c>
      <c r="I73" s="365"/>
      <c r="J73" s="361">
        <f t="shared" si="8"/>
        <v>8023</v>
      </c>
      <c r="K73" s="472"/>
      <c r="L73" s="473"/>
      <c r="M73" s="474"/>
      <c r="N73" s="489">
        <f>I73*I74</f>
        <v>0</v>
      </c>
      <c r="O73" s="41"/>
    </row>
    <row r="74" spans="1:15" ht="13.5" customHeight="1" hidden="1">
      <c r="A74" s="476"/>
      <c r="B74" s="467"/>
      <c r="C74" s="467"/>
      <c r="D74" s="286">
        <f>'[1]594'!D19</f>
        <v>42</v>
      </c>
      <c r="E74" s="470"/>
      <c r="F74" s="471"/>
      <c r="G74" s="362" t="str">
        <f>'[1]594'!G19</f>
        <v> měrné náklady </v>
      </c>
      <c r="H74" s="289" t="str">
        <f>'[1]594'!H19</f>
        <v>tis.Kč/m</v>
      </c>
      <c r="I74" s="363"/>
      <c r="J74" s="364">
        <f t="shared" si="8"/>
        <v>8053</v>
      </c>
      <c r="K74" s="491"/>
      <c r="L74" s="492"/>
      <c r="M74" s="493"/>
      <c r="N74" s="489"/>
      <c r="O74" s="41"/>
    </row>
    <row r="75" spans="1:15" ht="13.5" customHeight="1" hidden="1">
      <c r="A75" s="475">
        <f>A73</f>
        <v>50</v>
      </c>
      <c r="B75" s="477">
        <f>B73</f>
        <v>5</v>
      </c>
      <c r="C75" s="477">
        <f>C73+1</f>
        <v>54</v>
      </c>
      <c r="D75" s="261">
        <f>'[1]594'!D20</f>
        <v>41</v>
      </c>
      <c r="E75" s="468" t="str">
        <f>'[1]594'!E20</f>
        <v>Výstavba dálnice D 34,0/120 (bez mostů a tunelů) </v>
      </c>
      <c r="F75" s="469"/>
      <c r="G75" s="359" t="str">
        <f>'[1]594'!G20</f>
        <v>délka</v>
      </c>
      <c r="H75" s="95" t="str">
        <f>'[1]594'!H20</f>
        <v>m</v>
      </c>
      <c r="I75" s="365"/>
      <c r="J75" s="361">
        <f t="shared" si="8"/>
        <v>8024</v>
      </c>
      <c r="K75" s="472"/>
      <c r="L75" s="473"/>
      <c r="M75" s="474"/>
      <c r="N75" s="489">
        <f>I75*I76</f>
        <v>0</v>
      </c>
      <c r="O75" s="41"/>
    </row>
    <row r="76" spans="1:15" ht="13.5" customHeight="1" hidden="1">
      <c r="A76" s="476"/>
      <c r="B76" s="467"/>
      <c r="C76" s="467"/>
      <c r="D76" s="286">
        <f>'[1]594'!D21</f>
        <v>42</v>
      </c>
      <c r="E76" s="470"/>
      <c r="F76" s="471"/>
      <c r="G76" s="362" t="str">
        <f>'[1]594'!G21</f>
        <v> měrné náklady </v>
      </c>
      <c r="H76" s="289" t="str">
        <f>'[1]594'!H21</f>
        <v>tis.Kč/m</v>
      </c>
      <c r="I76" s="363"/>
      <c r="J76" s="364">
        <f t="shared" si="8"/>
        <v>8054</v>
      </c>
      <c r="K76" s="491"/>
      <c r="L76" s="492"/>
      <c r="M76" s="493"/>
      <c r="N76" s="489"/>
      <c r="O76" s="41"/>
    </row>
    <row r="77" spans="1:15" ht="13.5" customHeight="1" hidden="1">
      <c r="A77" s="475">
        <f>A75</f>
        <v>50</v>
      </c>
      <c r="B77" s="477">
        <f>B75</f>
        <v>5</v>
      </c>
      <c r="C77" s="477">
        <f>C75+1</f>
        <v>55</v>
      </c>
      <c r="D77" s="261">
        <f>'[1]594'!D22</f>
        <v>41</v>
      </c>
      <c r="E77" s="468">
        <f>'[1]594'!E22</f>
        <v>0</v>
      </c>
      <c r="F77" s="469"/>
      <c r="G77" s="359" t="str">
        <f>'[1]594'!G22</f>
        <v>délka</v>
      </c>
      <c r="H77" s="95" t="str">
        <f>'[1]594'!H22</f>
        <v>m</v>
      </c>
      <c r="I77" s="365"/>
      <c r="J77" s="361">
        <f t="shared" si="8"/>
        <v>8025</v>
      </c>
      <c r="K77" s="472"/>
      <c r="L77" s="473"/>
      <c r="M77" s="474"/>
      <c r="N77" s="489">
        <f>I77*I78</f>
        <v>0</v>
      </c>
      <c r="O77" s="41"/>
    </row>
    <row r="78" spans="1:15" ht="13.5" customHeight="1" hidden="1" thickBot="1">
      <c r="A78" s="476"/>
      <c r="B78" s="467"/>
      <c r="C78" s="467"/>
      <c r="D78" s="286">
        <f>'[1]594'!D23</f>
        <v>42</v>
      </c>
      <c r="E78" s="470"/>
      <c r="F78" s="471"/>
      <c r="G78" s="362" t="str">
        <f>'[1]594'!G23</f>
        <v> měrné náklady </v>
      </c>
      <c r="H78" s="289" t="str">
        <f>'[1]594'!H23</f>
        <v>tis.Kč/m</v>
      </c>
      <c r="I78" s="363"/>
      <c r="J78" s="364">
        <f t="shared" si="8"/>
        <v>8055</v>
      </c>
      <c r="K78" s="491"/>
      <c r="L78" s="492"/>
      <c r="M78" s="493"/>
      <c r="N78" s="489"/>
      <c r="O78" s="41"/>
    </row>
    <row r="79" spans="1:15" ht="13.5" customHeight="1" hidden="1" thickBot="1" thickTop="1">
      <c r="A79" s="475">
        <f>A77</f>
        <v>50</v>
      </c>
      <c r="B79" s="477">
        <f>B77</f>
        <v>5</v>
      </c>
      <c r="C79" s="477">
        <f>C77+1</f>
        <v>56</v>
      </c>
      <c r="D79" s="261">
        <f>'[1]594'!D24</f>
        <v>41</v>
      </c>
      <c r="E79" s="468" t="str">
        <f>'[1]594'!E24</f>
        <v>Výstavba dálničních mostů </v>
      </c>
      <c r="F79" s="469"/>
      <c r="G79" s="359" t="str">
        <f>'[1]594'!G24</f>
        <v>délka</v>
      </c>
      <c r="H79" s="95" t="str">
        <f>'[1]594'!H24</f>
        <v>m</v>
      </c>
      <c r="I79" s="365"/>
      <c r="J79" s="361">
        <f t="shared" si="8"/>
        <v>8026</v>
      </c>
      <c r="K79" s="472"/>
      <c r="L79" s="473"/>
      <c r="M79" s="474"/>
      <c r="N79" s="489">
        <f>I79*I80</f>
        <v>0</v>
      </c>
      <c r="O79" s="41"/>
    </row>
    <row r="80" spans="1:15" ht="13.5" customHeight="1" hidden="1" thickTop="1">
      <c r="A80" s="476"/>
      <c r="B80" s="467"/>
      <c r="C80" s="467"/>
      <c r="D80" s="286">
        <f>'[1]594'!D25</f>
        <v>42</v>
      </c>
      <c r="E80" s="470"/>
      <c r="F80" s="471"/>
      <c r="G80" s="362" t="str">
        <f>'[1]594'!G25</f>
        <v> měrné náklady </v>
      </c>
      <c r="H80" s="289" t="str">
        <f>'[1]594'!H25</f>
        <v>tis.Kč/m</v>
      </c>
      <c r="I80" s="363"/>
      <c r="J80" s="364">
        <f t="shared" si="8"/>
        <v>8056</v>
      </c>
      <c r="K80" s="491"/>
      <c r="L80" s="492"/>
      <c r="M80" s="493"/>
      <c r="N80" s="489"/>
      <c r="O80" s="41"/>
    </row>
    <row r="81" spans="1:15" ht="13.5" customHeight="1" hidden="1">
      <c r="A81" s="475">
        <f>A79</f>
        <v>50</v>
      </c>
      <c r="B81" s="477">
        <f>B79</f>
        <v>5</v>
      </c>
      <c r="C81" s="477">
        <f>C79+1</f>
        <v>57</v>
      </c>
      <c r="D81" s="261">
        <f>'[1]594'!D26</f>
        <v>41</v>
      </c>
      <c r="E81" s="468" t="str">
        <f>'[1]594'!E26</f>
        <v>Výstavba dálničních tunelů</v>
      </c>
      <c r="F81" s="469"/>
      <c r="G81" s="359" t="str">
        <f>'[1]594'!G26</f>
        <v>délka</v>
      </c>
      <c r="H81" s="95" t="str">
        <f>'[1]594'!H26</f>
        <v>m</v>
      </c>
      <c r="I81" s="365"/>
      <c r="J81" s="361">
        <f t="shared" si="8"/>
        <v>8027</v>
      </c>
      <c r="K81" s="472"/>
      <c r="L81" s="473"/>
      <c r="M81" s="474"/>
      <c r="N81" s="489">
        <f>I81*I82</f>
        <v>0</v>
      </c>
      <c r="O81" s="41"/>
    </row>
    <row r="82" spans="1:15" ht="13.5" customHeight="1" hidden="1">
      <c r="A82" s="476"/>
      <c r="B82" s="467"/>
      <c r="C82" s="467"/>
      <c r="D82" s="286">
        <f>'[1]594'!D27</f>
        <v>42</v>
      </c>
      <c r="E82" s="470"/>
      <c r="F82" s="471"/>
      <c r="G82" s="362" t="str">
        <f>'[1]594'!G27</f>
        <v> měrné náklady </v>
      </c>
      <c r="H82" s="289" t="str">
        <f>'[1]594'!H27</f>
        <v>tis.Kč/m</v>
      </c>
      <c r="I82" s="363"/>
      <c r="J82" s="364">
        <f t="shared" si="8"/>
        <v>8057</v>
      </c>
      <c r="K82" s="491"/>
      <c r="L82" s="492"/>
      <c r="M82" s="493"/>
      <c r="N82" s="489"/>
      <c r="O82" s="41"/>
    </row>
    <row r="83" spans="1:15" ht="13.5" customHeight="1" hidden="1">
      <c r="A83" s="475">
        <f>A81</f>
        <v>50</v>
      </c>
      <c r="B83" s="477">
        <f>B81</f>
        <v>5</v>
      </c>
      <c r="C83" s="477">
        <f>C81+1</f>
        <v>58</v>
      </c>
      <c r="D83" s="261">
        <f>'[1]594'!D28</f>
        <v>41</v>
      </c>
      <c r="E83" s="468" t="str">
        <f>'[1]594'!E28</f>
        <v>Výstavba dálničního přivaděče Bělotín R24,5/100</v>
      </c>
      <c r="F83" s="469"/>
      <c r="G83" s="359" t="str">
        <f>'[1]594'!G28</f>
        <v>délka</v>
      </c>
      <c r="H83" s="95" t="str">
        <f>'[1]594'!H28</f>
        <v>m</v>
      </c>
      <c r="I83" s="365"/>
      <c r="J83" s="361">
        <f t="shared" si="8"/>
        <v>8028</v>
      </c>
      <c r="K83" s="472"/>
      <c r="L83" s="473"/>
      <c r="M83" s="474"/>
      <c r="N83" s="489">
        <f>I83*I84</f>
        <v>0</v>
      </c>
      <c r="O83" s="41"/>
    </row>
    <row r="84" spans="1:15" ht="13.5" customHeight="1" hidden="1">
      <c r="A84" s="476"/>
      <c r="B84" s="467"/>
      <c r="C84" s="467"/>
      <c r="D84" s="286">
        <f>'[1]594'!D29</f>
        <v>42</v>
      </c>
      <c r="E84" s="470"/>
      <c r="F84" s="471"/>
      <c r="G84" s="362" t="str">
        <f>'[1]594'!G29</f>
        <v> měrné náklady </v>
      </c>
      <c r="H84" s="289" t="str">
        <f>'[1]594'!H29</f>
        <v>tis.Kč/m</v>
      </c>
      <c r="I84" s="363"/>
      <c r="J84" s="364">
        <f t="shared" si="8"/>
        <v>8058</v>
      </c>
      <c r="K84" s="491"/>
      <c r="L84" s="492"/>
      <c r="M84" s="493"/>
      <c r="N84" s="489"/>
      <c r="O84" s="41"/>
    </row>
    <row r="85" spans="1:15" ht="13.5" customHeight="1" hidden="1">
      <c r="A85" s="475">
        <f>A83</f>
        <v>50</v>
      </c>
      <c r="B85" s="477">
        <f>B83</f>
        <v>5</v>
      </c>
      <c r="C85" s="477">
        <f>C83+1</f>
        <v>59</v>
      </c>
      <c r="D85" s="261">
        <f>'[1]594'!D30</f>
        <v>41</v>
      </c>
      <c r="E85" s="468" t="str">
        <f>'[1]594'!E30</f>
        <v>Výstavba dálničního přivaděče Bělotín R24,5/100</v>
      </c>
      <c r="F85" s="469"/>
      <c r="G85" s="359" t="str">
        <f>'[1]594'!G30</f>
        <v>délka</v>
      </c>
      <c r="H85" s="95" t="str">
        <f>'[1]594'!H30</f>
        <v>m</v>
      </c>
      <c r="I85" s="365"/>
      <c r="J85" s="361">
        <f t="shared" si="8"/>
        <v>8029</v>
      </c>
      <c r="K85" s="472"/>
      <c r="L85" s="473"/>
      <c r="M85" s="474"/>
      <c r="N85" s="489">
        <f>I85*I86</f>
        <v>0</v>
      </c>
      <c r="O85" s="41"/>
    </row>
    <row r="86" spans="1:15" ht="13.5" customHeight="1" hidden="1">
      <c r="A86" s="476"/>
      <c r="B86" s="467"/>
      <c r="C86" s="467"/>
      <c r="D86" s="286">
        <f>'[1]594'!D31</f>
        <v>42</v>
      </c>
      <c r="E86" s="470"/>
      <c r="F86" s="471"/>
      <c r="G86" s="362" t="str">
        <f>'[1]594'!G31</f>
        <v> měrné náklady </v>
      </c>
      <c r="H86" s="289" t="str">
        <f>'[1]594'!H31</f>
        <v>tis.Kč/m</v>
      </c>
      <c r="I86" s="363"/>
      <c r="J86" s="364">
        <f t="shared" si="8"/>
        <v>8059</v>
      </c>
      <c r="K86" s="491"/>
      <c r="L86" s="492"/>
      <c r="M86" s="493"/>
      <c r="N86" s="489"/>
      <c r="O86" s="41"/>
    </row>
    <row r="87" spans="1:15" ht="13.5" customHeight="1" hidden="1">
      <c r="A87" s="475">
        <f>A85</f>
        <v>50</v>
      </c>
      <c r="B87" s="477">
        <f>B85</f>
        <v>5</v>
      </c>
      <c r="C87" s="477">
        <f>C85+1</f>
        <v>60</v>
      </c>
      <c r="D87" s="261">
        <f>'[1]594'!D32</f>
        <v>41</v>
      </c>
      <c r="E87" s="468" t="str">
        <f>'[1]594'!E32</f>
        <v>Výstavba silnice I/57, S11,5/80</v>
      </c>
      <c r="F87" s="469"/>
      <c r="G87" s="359" t="str">
        <f>'[1]594'!G32</f>
        <v>délka</v>
      </c>
      <c r="H87" s="95" t="str">
        <f>'[1]594'!H32</f>
        <v>m</v>
      </c>
      <c r="I87" s="365"/>
      <c r="J87" s="361">
        <f t="shared" si="8"/>
        <v>8030</v>
      </c>
      <c r="K87" s="472"/>
      <c r="L87" s="473"/>
      <c r="M87" s="474"/>
      <c r="N87" s="489">
        <f>I87*I88</f>
        <v>0</v>
      </c>
      <c r="O87" s="41"/>
    </row>
    <row r="88" spans="1:15" ht="13.5" customHeight="1" hidden="1">
      <c r="A88" s="476"/>
      <c r="B88" s="467"/>
      <c r="C88" s="467"/>
      <c r="D88" s="286">
        <f>'[1]594'!D33</f>
        <v>42</v>
      </c>
      <c r="E88" s="470"/>
      <c r="F88" s="471"/>
      <c r="G88" s="362" t="str">
        <f>'[1]594'!G33</f>
        <v> měrné náklady </v>
      </c>
      <c r="H88" s="289" t="str">
        <f>'[1]594'!H33</f>
        <v>tis.Kč/m</v>
      </c>
      <c r="I88" s="363"/>
      <c r="J88" s="364">
        <f t="shared" si="8"/>
        <v>8060</v>
      </c>
      <c r="K88" s="491"/>
      <c r="L88" s="492"/>
      <c r="M88" s="493"/>
      <c r="N88" s="489"/>
      <c r="O88" s="41"/>
    </row>
    <row r="89" spans="1:15" ht="13.5" customHeight="1" hidden="1">
      <c r="A89" s="475">
        <f>A87</f>
        <v>50</v>
      </c>
      <c r="B89" s="477">
        <f>B87</f>
        <v>5</v>
      </c>
      <c r="C89" s="477">
        <f>C87+1</f>
        <v>61</v>
      </c>
      <c r="D89" s="261">
        <f>'[1]594'!D34</f>
        <v>41</v>
      </c>
      <c r="E89" s="468" t="str">
        <f>'[1]594'!E34</f>
        <v>Výstavba silnice I/11, S24,5/100</v>
      </c>
      <c r="F89" s="469"/>
      <c r="G89" s="359" t="str">
        <f>'[1]594'!G34</f>
        <v>délka</v>
      </c>
      <c r="H89" s="95" t="str">
        <f>'[1]594'!H34</f>
        <v>m</v>
      </c>
      <c r="I89" s="365"/>
      <c r="J89" s="361">
        <f t="shared" si="8"/>
        <v>8031</v>
      </c>
      <c r="K89" s="472"/>
      <c r="L89" s="473"/>
      <c r="M89" s="474"/>
      <c r="N89" s="489">
        <f>I89*I90</f>
        <v>0</v>
      </c>
      <c r="O89" s="41"/>
    </row>
    <row r="90" spans="1:15" ht="13.5" customHeight="1" hidden="1">
      <c r="A90" s="476"/>
      <c r="B90" s="467"/>
      <c r="C90" s="467"/>
      <c r="D90" s="286">
        <f>'[1]594'!D35</f>
        <v>42</v>
      </c>
      <c r="E90" s="470"/>
      <c r="F90" s="471"/>
      <c r="G90" s="362" t="str">
        <f>'[1]594'!G35</f>
        <v> měrné náklady </v>
      </c>
      <c r="H90" s="289" t="str">
        <f>'[1]594'!H35</f>
        <v>tis.Kč/m</v>
      </c>
      <c r="I90" s="363"/>
      <c r="J90" s="364">
        <f t="shared" si="8"/>
        <v>8061</v>
      </c>
      <c r="K90" s="491"/>
      <c r="L90" s="492"/>
      <c r="M90" s="493"/>
      <c r="N90" s="489"/>
      <c r="O90" s="41"/>
    </row>
    <row r="91" spans="1:15" ht="13.5" customHeight="1" hidden="1">
      <c r="A91" s="475">
        <f>A89</f>
        <v>50</v>
      </c>
      <c r="B91" s="477">
        <f>B89</f>
        <v>5</v>
      </c>
      <c r="C91" s="477">
        <f>C89+1</f>
        <v>62</v>
      </c>
      <c r="D91" s="261">
        <f>'[1]594'!D36</f>
        <v>41</v>
      </c>
      <c r="E91" s="468" t="str">
        <f>'[1]594'!E36</f>
        <v>Výstavba silnice I/47, S22,5/80</v>
      </c>
      <c r="F91" s="469"/>
      <c r="G91" s="359" t="str">
        <f>'[1]594'!G36</f>
        <v>délka</v>
      </c>
      <c r="H91" s="95" t="str">
        <f>'[1]594'!H36</f>
        <v>m</v>
      </c>
      <c r="I91" s="365"/>
      <c r="J91" s="361">
        <f t="shared" si="8"/>
        <v>8032</v>
      </c>
      <c r="K91" s="472"/>
      <c r="L91" s="473"/>
      <c r="M91" s="474"/>
      <c r="N91" s="489">
        <f>I91*I92</f>
        <v>0</v>
      </c>
      <c r="O91" s="41"/>
    </row>
    <row r="92" spans="1:15" ht="13.5" customHeight="1" hidden="1">
      <c r="A92" s="476"/>
      <c r="B92" s="467"/>
      <c r="C92" s="467"/>
      <c r="D92" s="286">
        <f>'[1]594'!D37</f>
        <v>42</v>
      </c>
      <c r="E92" s="470"/>
      <c r="F92" s="471"/>
      <c r="G92" s="362" t="str">
        <f>'[1]594'!G37</f>
        <v> měrné náklady </v>
      </c>
      <c r="H92" s="289" t="str">
        <f>'[1]594'!H37</f>
        <v>tis.Kč/m</v>
      </c>
      <c r="I92" s="363"/>
      <c r="J92" s="364">
        <f t="shared" si="8"/>
        <v>8062</v>
      </c>
      <c r="K92" s="491"/>
      <c r="L92" s="492"/>
      <c r="M92" s="493"/>
      <c r="N92" s="489"/>
      <c r="O92" s="41"/>
    </row>
    <row r="93" spans="1:15" ht="13.5" customHeight="1" hidden="1">
      <c r="A93" s="475">
        <f>A91</f>
        <v>50</v>
      </c>
      <c r="B93" s="477">
        <f>B91</f>
        <v>5</v>
      </c>
      <c r="C93" s="477">
        <f>C91+1</f>
        <v>63</v>
      </c>
      <c r="D93" s="261">
        <f>'[1]594'!D38</f>
        <v>41</v>
      </c>
      <c r="E93" s="468" t="str">
        <f>'[1]594'!E38</f>
        <v>Výstavba silnice I/56, S24,5/80</v>
      </c>
      <c r="F93" s="469"/>
      <c r="G93" s="359" t="str">
        <f>'[1]594'!G38</f>
        <v>délka</v>
      </c>
      <c r="H93" s="95" t="str">
        <f>'[1]594'!H38</f>
        <v>m</v>
      </c>
      <c r="I93" s="365"/>
      <c r="J93" s="361">
        <f t="shared" si="8"/>
        <v>8033</v>
      </c>
      <c r="K93" s="472"/>
      <c r="L93" s="473"/>
      <c r="M93" s="474"/>
      <c r="N93" s="489">
        <f>I93*I94</f>
        <v>0</v>
      </c>
      <c r="O93" s="41"/>
    </row>
    <row r="94" spans="1:15" ht="13.5" customHeight="1" hidden="1">
      <c r="A94" s="476"/>
      <c r="B94" s="467"/>
      <c r="C94" s="467"/>
      <c r="D94" s="286">
        <f>'[1]594'!D39</f>
        <v>42</v>
      </c>
      <c r="E94" s="470"/>
      <c r="F94" s="471"/>
      <c r="G94" s="362" t="str">
        <f>'[1]594'!G39</f>
        <v> měrné náklady </v>
      </c>
      <c r="H94" s="289" t="str">
        <f>'[1]594'!H39</f>
        <v>tis.Kč/m</v>
      </c>
      <c r="I94" s="363"/>
      <c r="J94" s="364">
        <f t="shared" si="8"/>
        <v>8063</v>
      </c>
      <c r="K94" s="491"/>
      <c r="L94" s="492"/>
      <c r="M94" s="493"/>
      <c r="N94" s="489"/>
      <c r="O94" s="41"/>
    </row>
    <row r="95" spans="1:15" ht="13.5" customHeight="1" hidden="1">
      <c r="A95" s="475">
        <f>A93</f>
        <v>50</v>
      </c>
      <c r="B95" s="477">
        <f>B93</f>
        <v>5</v>
      </c>
      <c r="C95" s="477">
        <f>C93+1</f>
        <v>64</v>
      </c>
      <c r="D95" s="261">
        <f>'[1]594'!D40</f>
        <v>41</v>
      </c>
      <c r="E95" s="468" t="str">
        <f>'[1]594'!E40</f>
        <v>Výstavba silnice I/67, S11,5/80</v>
      </c>
      <c r="F95" s="469"/>
      <c r="G95" s="359" t="str">
        <f>'[1]594'!G40</f>
        <v>délka</v>
      </c>
      <c r="H95" s="95" t="str">
        <f>'[1]594'!H40</f>
        <v>m</v>
      </c>
      <c r="I95" s="365"/>
      <c r="J95" s="361">
        <f t="shared" si="8"/>
        <v>8034</v>
      </c>
      <c r="K95" s="472"/>
      <c r="L95" s="473"/>
      <c r="M95" s="474"/>
      <c r="N95" s="489">
        <f>I95*I96</f>
        <v>0</v>
      </c>
      <c r="O95" s="41"/>
    </row>
    <row r="96" spans="1:15" ht="13.5" customHeight="1" hidden="1">
      <c r="A96" s="476"/>
      <c r="B96" s="467"/>
      <c r="C96" s="467"/>
      <c r="D96" s="286">
        <f>'[1]594'!D41</f>
        <v>42</v>
      </c>
      <c r="E96" s="470"/>
      <c r="F96" s="471"/>
      <c r="G96" s="362" t="str">
        <f>'[1]594'!G41</f>
        <v> měrné náklady </v>
      </c>
      <c r="H96" s="289" t="str">
        <f>'[1]594'!H41</f>
        <v>tis.Kč/m</v>
      </c>
      <c r="I96" s="363"/>
      <c r="J96" s="364">
        <f t="shared" si="8"/>
        <v>8064</v>
      </c>
      <c r="K96" s="491"/>
      <c r="L96" s="492"/>
      <c r="M96" s="493"/>
      <c r="N96" s="489"/>
      <c r="O96" s="41"/>
    </row>
    <row r="97" spans="1:15" ht="13.5" customHeight="1" hidden="1">
      <c r="A97" s="475">
        <f>A95</f>
        <v>50</v>
      </c>
      <c r="B97" s="477">
        <f>B95</f>
        <v>5</v>
      </c>
      <c r="C97" s="477">
        <f>C95+1</f>
        <v>65</v>
      </c>
      <c r="D97" s="261">
        <f>'[1]594'!D42</f>
        <v>41</v>
      </c>
      <c r="E97" s="468" t="str">
        <f>'[1]594'!E42</f>
        <v>Výstavba ochranných opatření</v>
      </c>
      <c r="F97" s="469"/>
      <c r="G97" s="359" t="str">
        <f>'[1]594'!G42</f>
        <v>délka</v>
      </c>
      <c r="H97" s="95" t="str">
        <f>'[1]594'!H42</f>
        <v>m</v>
      </c>
      <c r="I97" s="365"/>
      <c r="J97" s="361">
        <f t="shared" si="8"/>
        <v>8035</v>
      </c>
      <c r="K97" s="472"/>
      <c r="L97" s="473"/>
      <c r="M97" s="474"/>
      <c r="N97" s="489">
        <f>I97*I98</f>
        <v>0</v>
      </c>
      <c r="O97" s="41"/>
    </row>
    <row r="98" spans="1:15" ht="13.5" customHeight="1" hidden="1">
      <c r="A98" s="476"/>
      <c r="B98" s="467"/>
      <c r="C98" s="467"/>
      <c r="D98" s="286">
        <f>'[1]594'!D43</f>
        <v>42</v>
      </c>
      <c r="E98" s="470"/>
      <c r="F98" s="471"/>
      <c r="G98" s="362" t="str">
        <f>'[1]594'!G43</f>
        <v> měrné náklady </v>
      </c>
      <c r="H98" s="289" t="str">
        <f>'[1]594'!H43</f>
        <v>tis.Kč/m</v>
      </c>
      <c r="I98" s="363"/>
      <c r="J98" s="364">
        <f t="shared" si="8"/>
        <v>8065</v>
      </c>
      <c r="K98" s="491"/>
      <c r="L98" s="492"/>
      <c r="M98" s="493"/>
      <c r="N98" s="489"/>
      <c r="O98" s="41"/>
    </row>
    <row r="99" spans="1:15" ht="13.5" customHeight="1" hidden="1" thickBot="1">
      <c r="A99" s="475">
        <f>A97</f>
        <v>50</v>
      </c>
      <c r="B99" s="477">
        <f>B97</f>
        <v>5</v>
      </c>
      <c r="C99" s="477">
        <f>C97+1</f>
        <v>66</v>
      </c>
      <c r="D99" s="261">
        <f>'[1]594'!D44</f>
        <v>41</v>
      </c>
      <c r="E99" s="468" t="str">
        <f>'[1]594'!E44</f>
        <v>Výstavba SSÚD Mankovice  - zpevněné plochy</v>
      </c>
      <c r="F99" s="469"/>
      <c r="G99" s="359" t="str">
        <f>'[1]594'!G44</f>
        <v>plocha</v>
      </c>
      <c r="H99" s="95" t="str">
        <f>'[1]594'!H44</f>
        <v>m2</v>
      </c>
      <c r="I99" s="365"/>
      <c r="J99" s="361">
        <f t="shared" si="8"/>
        <v>8036</v>
      </c>
      <c r="K99" s="472"/>
      <c r="L99" s="473"/>
      <c r="M99" s="474"/>
      <c r="N99" s="489">
        <f>I99*I100</f>
        <v>0</v>
      </c>
      <c r="O99" s="41"/>
    </row>
    <row r="100" spans="1:15" ht="13.5" customHeight="1" hidden="1">
      <c r="A100" s="476"/>
      <c r="B100" s="467"/>
      <c r="C100" s="467"/>
      <c r="D100" s="286">
        <f>'[1]594'!D45</f>
        <v>42</v>
      </c>
      <c r="E100" s="470"/>
      <c r="F100" s="471"/>
      <c r="G100" s="362" t="str">
        <f>'[1]594'!G45</f>
        <v> měrné náklady </v>
      </c>
      <c r="H100" s="289" t="str">
        <f>'[1]594'!H45</f>
        <v>tis.Kč/m2</v>
      </c>
      <c r="I100" s="363"/>
      <c r="J100" s="364">
        <f t="shared" si="8"/>
        <v>8066</v>
      </c>
      <c r="K100" s="491"/>
      <c r="L100" s="492"/>
      <c r="M100" s="493"/>
      <c r="N100" s="489"/>
      <c r="O100" s="41"/>
    </row>
    <row r="101" spans="1:15" ht="13.5" customHeight="1" hidden="1">
      <c r="A101" s="475">
        <f>A99</f>
        <v>50</v>
      </c>
      <c r="B101" s="477">
        <f>B99</f>
        <v>5</v>
      </c>
      <c r="C101" s="477">
        <f>C99+1</f>
        <v>67</v>
      </c>
      <c r="D101" s="261">
        <f>'[1]594'!D46</f>
        <v>41</v>
      </c>
      <c r="E101" s="468" t="str">
        <f>'[1]594'!E46</f>
        <v>Výstavba SSÚD Mankovice  - užitné plochy kanceláří</v>
      </c>
      <c r="F101" s="469"/>
      <c r="G101" s="359" t="str">
        <f>'[1]594'!G46</f>
        <v>plocha</v>
      </c>
      <c r="H101" s="95" t="str">
        <f>'[1]594'!H46</f>
        <v>m2</v>
      </c>
      <c r="I101" s="365"/>
      <c r="J101" s="361">
        <f t="shared" si="8"/>
        <v>8037</v>
      </c>
      <c r="K101" s="472"/>
      <c r="L101" s="473"/>
      <c r="M101" s="474"/>
      <c r="N101" s="489">
        <f>I101*I102</f>
        <v>0</v>
      </c>
      <c r="O101" s="41"/>
    </row>
    <row r="102" spans="1:15" ht="13.5" customHeight="1" hidden="1">
      <c r="A102" s="476"/>
      <c r="B102" s="467"/>
      <c r="C102" s="467"/>
      <c r="D102" s="286">
        <f>'[1]594'!D47</f>
        <v>42</v>
      </c>
      <c r="E102" s="470"/>
      <c r="F102" s="471"/>
      <c r="G102" s="362" t="str">
        <f>'[1]594'!G47</f>
        <v> měrné náklady </v>
      </c>
      <c r="H102" s="289" t="str">
        <f>'[1]594'!H47</f>
        <v>tis.Kč/m2</v>
      </c>
      <c r="I102" s="363"/>
      <c r="J102" s="364">
        <f t="shared" si="8"/>
        <v>8067</v>
      </c>
      <c r="K102" s="491"/>
      <c r="L102" s="492"/>
      <c r="M102" s="493"/>
      <c r="N102" s="489"/>
      <c r="O102" s="41"/>
    </row>
    <row r="103" spans="1:15" ht="13.5" customHeight="1" hidden="1">
      <c r="A103" s="475">
        <f>A101</f>
        <v>50</v>
      </c>
      <c r="B103" s="477">
        <f>B101</f>
        <v>5</v>
      </c>
      <c r="C103" s="477">
        <f>C101+1</f>
        <v>68</v>
      </c>
      <c r="D103" s="261">
        <f>'[1]594'!D48</f>
        <v>41</v>
      </c>
      <c r="E103" s="468" t="str">
        <f>'[1]594'!E48</f>
        <v>Výstavba SSÚD Mankovice  - užitné plochy garáží a skladů</v>
      </c>
      <c r="F103" s="469"/>
      <c r="G103" s="359" t="str">
        <f>'[1]594'!G48</f>
        <v>plocha</v>
      </c>
      <c r="H103" s="95" t="str">
        <f>'[1]594'!H48</f>
        <v>m2</v>
      </c>
      <c r="I103" s="365"/>
      <c r="J103" s="361">
        <f aca="true" t="shared" si="9" ref="J103:J128">J101+1</f>
        <v>8038</v>
      </c>
      <c r="K103" s="472"/>
      <c r="L103" s="473"/>
      <c r="M103" s="474"/>
      <c r="N103" s="489">
        <f>I103*I104</f>
        <v>0</v>
      </c>
      <c r="O103" s="41"/>
    </row>
    <row r="104" spans="1:15" ht="13.5" customHeight="1" hidden="1">
      <c r="A104" s="476"/>
      <c r="B104" s="467"/>
      <c r="C104" s="467"/>
      <c r="D104" s="286">
        <f>'[1]594'!D49</f>
        <v>42</v>
      </c>
      <c r="E104" s="470"/>
      <c r="F104" s="471"/>
      <c r="G104" s="362" t="str">
        <f>'[1]594'!G49</f>
        <v> měrné náklady </v>
      </c>
      <c r="H104" s="289" t="str">
        <f>'[1]594'!H49</f>
        <v>tis.Kč/m2</v>
      </c>
      <c r="I104" s="363"/>
      <c r="J104" s="364">
        <f t="shared" si="9"/>
        <v>8068</v>
      </c>
      <c r="K104" s="491"/>
      <c r="L104" s="492"/>
      <c r="M104" s="493"/>
      <c r="N104" s="489"/>
      <c r="O104" s="41"/>
    </row>
    <row r="105" spans="1:15" ht="13.5" customHeight="1" hidden="1">
      <c r="A105" s="475">
        <f>A103</f>
        <v>50</v>
      </c>
      <c r="B105" s="477">
        <f>B103</f>
        <v>5</v>
      </c>
      <c r="C105" s="477">
        <f>C103+1</f>
        <v>69</v>
      </c>
      <c r="D105" s="261">
        <f>'[1]594'!D50</f>
        <v>41</v>
      </c>
      <c r="E105" s="468" t="str">
        <f>'[1]594'!E50</f>
        <v>Výstavba SSÚD Slovenská  - zpevněné plochy</v>
      </c>
      <c r="F105" s="469"/>
      <c r="G105" s="359" t="str">
        <f>'[1]594'!G50</f>
        <v>plocha</v>
      </c>
      <c r="H105" s="95" t="str">
        <f>'[1]594'!H50</f>
        <v>m2</v>
      </c>
      <c r="I105" s="365"/>
      <c r="J105" s="361">
        <f t="shared" si="9"/>
        <v>8039</v>
      </c>
      <c r="K105" s="472"/>
      <c r="L105" s="473"/>
      <c r="M105" s="474"/>
      <c r="N105" s="489">
        <f>I105*I106</f>
        <v>0</v>
      </c>
      <c r="O105" s="41"/>
    </row>
    <row r="106" spans="1:15" ht="13.5" customHeight="1" hidden="1">
      <c r="A106" s="476"/>
      <c r="B106" s="467"/>
      <c r="C106" s="467"/>
      <c r="D106" s="286">
        <f>'[1]594'!D51</f>
        <v>42</v>
      </c>
      <c r="E106" s="470"/>
      <c r="F106" s="471"/>
      <c r="G106" s="362" t="str">
        <f>'[1]594'!G51</f>
        <v> měrné náklady </v>
      </c>
      <c r="H106" s="289" t="str">
        <f>'[1]594'!H51</f>
        <v>tis.Kč/m2</v>
      </c>
      <c r="I106" s="363"/>
      <c r="J106" s="364">
        <f t="shared" si="9"/>
        <v>8069</v>
      </c>
      <c r="K106" s="491"/>
      <c r="L106" s="492"/>
      <c r="M106" s="493"/>
      <c r="N106" s="489"/>
      <c r="O106" s="41"/>
    </row>
    <row r="107" spans="1:15" ht="13.5" customHeight="1" hidden="1">
      <c r="A107" s="475">
        <f>A105</f>
        <v>50</v>
      </c>
      <c r="B107" s="477">
        <f>B105</f>
        <v>5</v>
      </c>
      <c r="C107" s="477">
        <f>C105+1</f>
        <v>70</v>
      </c>
      <c r="D107" s="261">
        <f>'[1]594'!D52</f>
        <v>41</v>
      </c>
      <c r="E107" s="468" t="str">
        <f>'[1]594'!E52</f>
        <v>Výstavba SSÚD Slovenská  - užitné plochy kanceláří</v>
      </c>
      <c r="F107" s="469"/>
      <c r="G107" s="359" t="str">
        <f>'[1]594'!G52</f>
        <v>plocha</v>
      </c>
      <c r="H107" s="95" t="str">
        <f>'[1]594'!H52</f>
        <v>m2</v>
      </c>
      <c r="I107" s="365"/>
      <c r="J107" s="361">
        <f t="shared" si="9"/>
        <v>8040</v>
      </c>
      <c r="K107" s="472"/>
      <c r="L107" s="473"/>
      <c r="M107" s="474"/>
      <c r="N107" s="489">
        <f>I107*I108</f>
        <v>0</v>
      </c>
      <c r="O107" s="41"/>
    </row>
    <row r="108" spans="1:15" ht="13.5" customHeight="1" hidden="1">
      <c r="A108" s="476"/>
      <c r="B108" s="467"/>
      <c r="C108" s="467"/>
      <c r="D108" s="286">
        <f>'[1]594'!D53</f>
        <v>42</v>
      </c>
      <c r="E108" s="470"/>
      <c r="F108" s="471"/>
      <c r="G108" s="362" t="str">
        <f>'[1]594'!G53</f>
        <v> měrné náklady </v>
      </c>
      <c r="H108" s="289" t="str">
        <f>'[1]594'!H53</f>
        <v>tis.Kč/m2</v>
      </c>
      <c r="I108" s="363"/>
      <c r="J108" s="364">
        <f t="shared" si="9"/>
        <v>8070</v>
      </c>
      <c r="K108" s="491"/>
      <c r="L108" s="492"/>
      <c r="M108" s="493"/>
      <c r="N108" s="489"/>
      <c r="O108" s="41"/>
    </row>
    <row r="109" spans="1:15" ht="13.5" customHeight="1" hidden="1">
      <c r="A109" s="475">
        <f>A107</f>
        <v>50</v>
      </c>
      <c r="B109" s="477">
        <f>B107</f>
        <v>5</v>
      </c>
      <c r="C109" s="477">
        <f>C107+1</f>
        <v>71</v>
      </c>
      <c r="D109" s="261">
        <f>'[1]594'!D54</f>
        <v>41</v>
      </c>
      <c r="E109" s="468" t="str">
        <f>'[1]594'!E54</f>
        <v>Výstavba SSÚD Slovenská  - užitné plochy garáží a skladů</v>
      </c>
      <c r="F109" s="469"/>
      <c r="G109" s="359" t="str">
        <f>'[1]594'!G54</f>
        <v>plocha</v>
      </c>
      <c r="H109" s="95" t="str">
        <f>'[1]594'!H54</f>
        <v>m2</v>
      </c>
      <c r="I109" s="365"/>
      <c r="J109" s="361">
        <f t="shared" si="9"/>
        <v>8041</v>
      </c>
      <c r="K109" s="472"/>
      <c r="L109" s="473"/>
      <c r="M109" s="474"/>
      <c r="N109" s="489">
        <f>I109*I110</f>
        <v>0</v>
      </c>
      <c r="O109" s="41"/>
    </row>
    <row r="110" spans="1:15" ht="13.5" customHeight="1" hidden="1">
      <c r="A110" s="476"/>
      <c r="B110" s="467"/>
      <c r="C110" s="467"/>
      <c r="D110" s="286">
        <f>'[1]594'!D55</f>
        <v>42</v>
      </c>
      <c r="E110" s="470"/>
      <c r="F110" s="471"/>
      <c r="G110" s="362" t="str">
        <f>'[1]594'!G55</f>
        <v> měrné náklady </v>
      </c>
      <c r="H110" s="289" t="str">
        <f>'[1]594'!H55</f>
        <v>tis.Kč/m2</v>
      </c>
      <c r="I110" s="363"/>
      <c r="J110" s="364">
        <f t="shared" si="9"/>
        <v>8071</v>
      </c>
      <c r="K110" s="491"/>
      <c r="L110" s="492"/>
      <c r="M110" s="493"/>
      <c r="N110" s="489"/>
      <c r="O110" s="41"/>
    </row>
    <row r="111" spans="1:15" ht="13.5" customHeight="1" hidden="1">
      <c r="A111" s="475">
        <f>A109</f>
        <v>50</v>
      </c>
      <c r="B111" s="477">
        <f>B109</f>
        <v>5</v>
      </c>
      <c r="C111" s="477">
        <f>C109+1</f>
        <v>72</v>
      </c>
      <c r="D111" s="261">
        <f>'[1]594'!D56</f>
        <v>41</v>
      </c>
      <c r="E111" s="468" t="str">
        <f>'[1]594'!E56</f>
        <v>Odpočívka na dálnici</v>
      </c>
      <c r="F111" s="469"/>
      <c r="G111" s="359" t="str">
        <f>'[1]594'!G56</f>
        <v>plocha</v>
      </c>
      <c r="H111" s="95" t="str">
        <f>'[1]594'!H56</f>
        <v>m2</v>
      </c>
      <c r="I111" s="365"/>
      <c r="J111" s="361">
        <f t="shared" si="9"/>
        <v>8042</v>
      </c>
      <c r="K111" s="472"/>
      <c r="L111" s="473"/>
      <c r="M111" s="474"/>
      <c r="N111" s="489">
        <f>I111*I112</f>
        <v>0</v>
      </c>
      <c r="O111" s="41"/>
    </row>
    <row r="112" spans="1:15" ht="13.5" customHeight="1" hidden="1">
      <c r="A112" s="476"/>
      <c r="B112" s="467"/>
      <c r="C112" s="467"/>
      <c r="D112" s="286">
        <f>'[1]594'!D57</f>
        <v>42</v>
      </c>
      <c r="E112" s="470"/>
      <c r="F112" s="471"/>
      <c r="G112" s="362" t="str">
        <f>'[1]594'!G57</f>
        <v> měrné náklady </v>
      </c>
      <c r="H112" s="289" t="str">
        <f>'[1]594'!H57</f>
        <v>tis.Kč/m2</v>
      </c>
      <c r="I112" s="363"/>
      <c r="J112" s="364">
        <f t="shared" si="9"/>
        <v>8072</v>
      </c>
      <c r="K112" s="491"/>
      <c r="L112" s="492"/>
      <c r="M112" s="493"/>
      <c r="N112" s="489"/>
      <c r="O112" s="41"/>
    </row>
    <row r="113" spans="1:15" ht="13.5" customHeight="1" hidden="1">
      <c r="A113" s="475">
        <f>A111</f>
        <v>50</v>
      </c>
      <c r="B113" s="477">
        <f>B111</f>
        <v>5</v>
      </c>
      <c r="C113" s="477">
        <f>C111+1</f>
        <v>73</v>
      </c>
      <c r="D113" s="261">
        <f>'[1]594'!D58</f>
        <v>41</v>
      </c>
      <c r="E113" s="468">
        <f>'[1]594'!E58</f>
        <v>0</v>
      </c>
      <c r="F113" s="469"/>
      <c r="G113" s="359" t="str">
        <f>'[1]594'!G58</f>
        <v>plocha</v>
      </c>
      <c r="H113" s="95" t="str">
        <f>'[1]594'!H58</f>
        <v>m2</v>
      </c>
      <c r="I113" s="365"/>
      <c r="J113" s="361">
        <f t="shared" si="9"/>
        <v>8043</v>
      </c>
      <c r="K113" s="472"/>
      <c r="L113" s="473"/>
      <c r="M113" s="474"/>
      <c r="N113" s="489">
        <f>I113*I114</f>
        <v>0</v>
      </c>
      <c r="O113" s="41"/>
    </row>
    <row r="114" spans="1:15" ht="13.5" customHeight="1" hidden="1">
      <c r="A114" s="476"/>
      <c r="B114" s="467"/>
      <c r="C114" s="467"/>
      <c r="D114" s="286">
        <f>'[1]594'!D59</f>
        <v>42</v>
      </c>
      <c r="E114" s="470"/>
      <c r="F114" s="471"/>
      <c r="G114" s="362" t="str">
        <f>'[1]594'!G59</f>
        <v> měrné náklady </v>
      </c>
      <c r="H114" s="289" t="str">
        <f>'[1]594'!H59</f>
        <v>tis.Kč/m2</v>
      </c>
      <c r="I114" s="363"/>
      <c r="J114" s="364">
        <f t="shared" si="9"/>
        <v>8073</v>
      </c>
      <c r="K114" s="491"/>
      <c r="L114" s="492"/>
      <c r="M114" s="493"/>
      <c r="N114" s="489"/>
      <c r="O114" s="41"/>
    </row>
    <row r="115" spans="1:15" ht="13.5" customHeight="1" hidden="1">
      <c r="A115" s="475">
        <f>A113</f>
        <v>50</v>
      </c>
      <c r="B115" s="477">
        <f>B113</f>
        <v>5</v>
      </c>
      <c r="C115" s="477">
        <f>C113+1</f>
        <v>74</v>
      </c>
      <c r="D115" s="261">
        <f>'[1]594'!D60</f>
        <v>41</v>
      </c>
      <c r="E115" s="468">
        <f>'[1]594'!E60</f>
        <v>0</v>
      </c>
      <c r="F115" s="469"/>
      <c r="G115" s="359" t="str">
        <f>'[1]594'!G60</f>
        <v>plocha</v>
      </c>
      <c r="H115" s="95" t="str">
        <f>'[1]594'!H60</f>
        <v>m2</v>
      </c>
      <c r="I115" s="365"/>
      <c r="J115" s="361">
        <f t="shared" si="9"/>
        <v>8044</v>
      </c>
      <c r="K115" s="472"/>
      <c r="L115" s="473"/>
      <c r="M115" s="474"/>
      <c r="N115" s="489">
        <f>I115*I116</f>
        <v>0</v>
      </c>
      <c r="O115" s="41"/>
    </row>
    <row r="116" spans="1:15" ht="13.5" customHeight="1" hidden="1">
      <c r="A116" s="476"/>
      <c r="B116" s="467"/>
      <c r="C116" s="467"/>
      <c r="D116" s="286">
        <f>'[1]594'!D61</f>
        <v>42</v>
      </c>
      <c r="E116" s="470"/>
      <c r="F116" s="471"/>
      <c r="G116" s="362" t="str">
        <f>'[1]594'!G61</f>
        <v> měrné náklady </v>
      </c>
      <c r="H116" s="289" t="str">
        <f>'[1]594'!H61</f>
        <v>tis.Kč/m2</v>
      </c>
      <c r="I116" s="363"/>
      <c r="J116" s="364">
        <f t="shared" si="9"/>
        <v>8074</v>
      </c>
      <c r="K116" s="491"/>
      <c r="L116" s="492"/>
      <c r="M116" s="493"/>
      <c r="N116" s="489"/>
      <c r="O116" s="41"/>
    </row>
    <row r="117" spans="1:15" ht="13.5" customHeight="1" hidden="1">
      <c r="A117" s="475">
        <f>A115</f>
        <v>50</v>
      </c>
      <c r="B117" s="477">
        <f>B115</f>
        <v>5</v>
      </c>
      <c r="C117" s="477">
        <f>C115+1</f>
        <v>75</v>
      </c>
      <c r="D117" s="261">
        <f>'[1]594'!D62</f>
        <v>41</v>
      </c>
      <c r="E117" s="468">
        <f>'[1]594'!E62</f>
        <v>0</v>
      </c>
      <c r="F117" s="469"/>
      <c r="G117" s="359" t="str">
        <f>'[1]594'!G62</f>
        <v>plocha</v>
      </c>
      <c r="H117" s="95" t="str">
        <f>'[1]594'!H62</f>
        <v>m2</v>
      </c>
      <c r="I117" s="365"/>
      <c r="J117" s="361">
        <f t="shared" si="9"/>
        <v>8045</v>
      </c>
      <c r="K117" s="472"/>
      <c r="L117" s="473"/>
      <c r="M117" s="474"/>
      <c r="N117" s="489">
        <f>I117*I118</f>
        <v>0</v>
      </c>
      <c r="O117" s="41"/>
    </row>
    <row r="118" spans="1:15" ht="13.5" customHeight="1" hidden="1">
      <c r="A118" s="476"/>
      <c r="B118" s="467"/>
      <c r="C118" s="467"/>
      <c r="D118" s="286">
        <f>'[1]594'!D63</f>
        <v>42</v>
      </c>
      <c r="E118" s="470"/>
      <c r="F118" s="471"/>
      <c r="G118" s="362" t="str">
        <f>'[1]594'!G63</f>
        <v> měrné náklady </v>
      </c>
      <c r="H118" s="289" t="str">
        <f>'[1]594'!H63</f>
        <v>tis.Kč/m2</v>
      </c>
      <c r="I118" s="439"/>
      <c r="J118" s="364">
        <f t="shared" si="9"/>
        <v>8075</v>
      </c>
      <c r="K118" s="491"/>
      <c r="L118" s="492"/>
      <c r="M118" s="493"/>
      <c r="N118" s="489"/>
      <c r="O118" s="41"/>
    </row>
    <row r="119" spans="1:16" ht="15" customHeight="1" thickTop="1">
      <c r="A119" s="475">
        <f>A117</f>
        <v>50</v>
      </c>
      <c r="B119" s="477">
        <f>B117</f>
        <v>5</v>
      </c>
      <c r="C119" s="477">
        <f>C117+1</f>
        <v>76</v>
      </c>
      <c r="D119" s="261">
        <f>'[1]594'!D64</f>
        <v>41</v>
      </c>
      <c r="E119" s="468" t="str">
        <f>'[1]594'!E64</f>
        <v>Výkupy pozemků</v>
      </c>
      <c r="F119" s="469"/>
      <c r="G119" s="359" t="str">
        <f>'[1]594'!G64</f>
        <v>plocha</v>
      </c>
      <c r="H119" s="95" t="str">
        <f>'[1]594'!H64</f>
        <v>m2</v>
      </c>
      <c r="I119" s="360">
        <v>767766</v>
      </c>
      <c r="J119" s="361">
        <f t="shared" si="9"/>
        <v>8046</v>
      </c>
      <c r="K119" s="472" t="s">
        <v>50</v>
      </c>
      <c r="L119" s="473"/>
      <c r="M119" s="474"/>
      <c r="N119" s="489">
        <f>I119*I120</f>
        <v>200386.926</v>
      </c>
      <c r="O119" s="41"/>
      <c r="P119" s="2"/>
    </row>
    <row r="120" spans="1:15" ht="15" customHeight="1">
      <c r="A120" s="476"/>
      <c r="B120" s="467"/>
      <c r="C120" s="467"/>
      <c r="D120" s="286">
        <f>'[1]594'!D65</f>
        <v>42</v>
      </c>
      <c r="E120" s="470"/>
      <c r="F120" s="471"/>
      <c r="G120" s="362" t="str">
        <f>'[1]594'!G65</f>
        <v> měrné náklady </v>
      </c>
      <c r="H120" s="289" t="str">
        <f>'[1]594'!H65</f>
        <v>tis.Kč/m2</v>
      </c>
      <c r="I120" s="366">
        <v>0.261</v>
      </c>
      <c r="J120" s="364">
        <f t="shared" si="9"/>
        <v>8076</v>
      </c>
      <c r="K120" s="491" t="s">
        <v>20</v>
      </c>
      <c r="L120" s="492"/>
      <c r="M120" s="493"/>
      <c r="N120" s="489"/>
      <c r="O120" s="41"/>
    </row>
    <row r="121" spans="1:15" ht="15" customHeight="1">
      <c r="A121" s="475">
        <f>A119</f>
        <v>50</v>
      </c>
      <c r="B121" s="477">
        <f>B119</f>
        <v>5</v>
      </c>
      <c r="C121" s="477">
        <f>C119+1</f>
        <v>77</v>
      </c>
      <c r="D121" s="261">
        <f>'[1]594'!D66</f>
        <v>41</v>
      </c>
      <c r="E121" s="468" t="str">
        <f>'[1]594'!E66</f>
        <v>Rekultivované plochy</v>
      </c>
      <c r="F121" s="469"/>
      <c r="G121" s="359" t="str">
        <f>'[1]594'!G66</f>
        <v>plocha</v>
      </c>
      <c r="H121" s="95" t="str">
        <f>'[1]594'!H66</f>
        <v>m2</v>
      </c>
      <c r="I121" s="365">
        <v>326481</v>
      </c>
      <c r="J121" s="361">
        <f t="shared" si="9"/>
        <v>8047</v>
      </c>
      <c r="K121" s="472" t="s">
        <v>50</v>
      </c>
      <c r="L121" s="473"/>
      <c r="M121" s="474"/>
      <c r="N121" s="490">
        <f>I121*I122</f>
        <v>94679.48999999999</v>
      </c>
      <c r="O121" s="41"/>
    </row>
    <row r="122" spans="1:15" ht="15" customHeight="1" thickBot="1">
      <c r="A122" s="476"/>
      <c r="B122" s="467"/>
      <c r="C122" s="467"/>
      <c r="D122" s="286">
        <f>'[1]594'!D67</f>
        <v>42</v>
      </c>
      <c r="E122" s="470"/>
      <c r="F122" s="471"/>
      <c r="G122" s="362" t="str">
        <f>'[1]594'!G67</f>
        <v> měrné náklady </v>
      </c>
      <c r="H122" s="289" t="str">
        <f>'[1]594'!H67</f>
        <v>tis.Kč/m2</v>
      </c>
      <c r="I122" s="440">
        <v>0.29</v>
      </c>
      <c r="J122" s="364">
        <f t="shared" si="9"/>
        <v>8077</v>
      </c>
      <c r="K122" s="491" t="s">
        <v>20</v>
      </c>
      <c r="L122" s="492"/>
      <c r="M122" s="493"/>
      <c r="N122" s="484"/>
      <c r="O122" s="41"/>
    </row>
    <row r="123" spans="1:15" ht="13.5" customHeight="1" hidden="1">
      <c r="A123" s="475">
        <f>A121</f>
        <v>50</v>
      </c>
      <c r="B123" s="477">
        <f>B121</f>
        <v>5</v>
      </c>
      <c r="C123" s="477">
        <f>C121+1</f>
        <v>78</v>
      </c>
      <c r="D123" s="261">
        <f>'[1]594'!D68</f>
        <v>41</v>
      </c>
      <c r="E123" s="468">
        <f>'[1]594'!E68</f>
        <v>0</v>
      </c>
      <c r="F123" s="469"/>
      <c r="G123" s="359" t="str">
        <f>'[1]594'!G68</f>
        <v>plocha</v>
      </c>
      <c r="H123" s="95" t="str">
        <f>'[1]594'!H68</f>
        <v>m2</v>
      </c>
      <c r="I123" s="441"/>
      <c r="J123" s="361">
        <f t="shared" si="9"/>
        <v>8048</v>
      </c>
      <c r="K123" s="472"/>
      <c r="L123" s="473"/>
      <c r="M123" s="474"/>
      <c r="N123" s="489">
        <f>I123*I124</f>
        <v>0</v>
      </c>
      <c r="O123" s="41"/>
    </row>
    <row r="124" spans="1:15" ht="13.5" customHeight="1" hidden="1">
      <c r="A124" s="476"/>
      <c r="B124" s="467"/>
      <c r="C124" s="467"/>
      <c r="D124" s="286">
        <f>'[1]594'!D69</f>
        <v>42</v>
      </c>
      <c r="E124" s="470"/>
      <c r="F124" s="471"/>
      <c r="G124" s="362" t="str">
        <f>'[1]594'!G69</f>
        <v> měrné náklady </v>
      </c>
      <c r="H124" s="289" t="str">
        <f>'[1]594'!H69</f>
        <v>tis.Kč/m2</v>
      </c>
      <c r="I124" s="368"/>
      <c r="J124" s="364">
        <f t="shared" si="9"/>
        <v>8078</v>
      </c>
      <c r="K124" s="491"/>
      <c r="L124" s="492"/>
      <c r="M124" s="493"/>
      <c r="N124" s="489"/>
      <c r="O124" s="41"/>
    </row>
    <row r="125" spans="1:15" ht="13.5" customHeight="1" hidden="1">
      <c r="A125" s="475">
        <f>A123</f>
        <v>50</v>
      </c>
      <c r="B125" s="477">
        <f>B123</f>
        <v>5</v>
      </c>
      <c r="C125" s="477">
        <f>C123+1</f>
        <v>79</v>
      </c>
      <c r="D125" s="261">
        <f>'[1]594'!D70</f>
        <v>41</v>
      </c>
      <c r="E125" s="468">
        <f>'[1]594'!E70</f>
        <v>0</v>
      </c>
      <c r="F125" s="469"/>
      <c r="G125" s="359" t="str">
        <f>'[1]594'!G70</f>
        <v>plocha</v>
      </c>
      <c r="H125" s="95" t="str">
        <f>'[1]594'!H70</f>
        <v>m2</v>
      </c>
      <c r="I125" s="367"/>
      <c r="J125" s="361">
        <f t="shared" si="9"/>
        <v>8049</v>
      </c>
      <c r="K125" s="472"/>
      <c r="L125" s="473"/>
      <c r="M125" s="474"/>
      <c r="N125" s="489">
        <f>I125*I126</f>
        <v>0</v>
      </c>
      <c r="O125" s="41"/>
    </row>
    <row r="126" spans="1:15" ht="13.5" customHeight="1" hidden="1">
      <c r="A126" s="476"/>
      <c r="B126" s="467"/>
      <c r="C126" s="467"/>
      <c r="D126" s="286">
        <f>'[1]594'!D71</f>
        <v>42</v>
      </c>
      <c r="E126" s="470"/>
      <c r="F126" s="471"/>
      <c r="G126" s="362" t="str">
        <f>'[1]594'!G71</f>
        <v> měrné náklady </v>
      </c>
      <c r="H126" s="289" t="str">
        <f>'[1]594'!H71</f>
        <v>tis.Kč/m2</v>
      </c>
      <c r="I126" s="368"/>
      <c r="J126" s="364">
        <f t="shared" si="9"/>
        <v>8079</v>
      </c>
      <c r="K126" s="491"/>
      <c r="L126" s="492"/>
      <c r="M126" s="493"/>
      <c r="N126" s="489"/>
      <c r="O126" s="41"/>
    </row>
    <row r="127" spans="1:15" ht="13.5" customHeight="1" hidden="1">
      <c r="A127" s="475">
        <f>A125</f>
        <v>50</v>
      </c>
      <c r="B127" s="477">
        <f>B125</f>
        <v>5</v>
      </c>
      <c r="C127" s="477">
        <f>C125+1</f>
        <v>80</v>
      </c>
      <c r="D127" s="261">
        <f>'[1]594'!D72</f>
        <v>41</v>
      </c>
      <c r="E127" s="468">
        <f>'[1]594'!E72</f>
        <v>0</v>
      </c>
      <c r="F127" s="469"/>
      <c r="G127" s="359" t="str">
        <f>'[1]594'!G72</f>
        <v>plocha</v>
      </c>
      <c r="H127" s="95" t="str">
        <f>'[1]594'!H72</f>
        <v>m2</v>
      </c>
      <c r="I127" s="367"/>
      <c r="J127" s="361">
        <f t="shared" si="9"/>
        <v>8050</v>
      </c>
      <c r="K127" s="472"/>
      <c r="L127" s="473"/>
      <c r="M127" s="474"/>
      <c r="N127" s="489">
        <f>I127*I128</f>
        <v>0</v>
      </c>
      <c r="O127" s="41"/>
    </row>
    <row r="128" spans="1:15" ht="13.5" customHeight="1" hidden="1">
      <c r="A128" s="476"/>
      <c r="B128" s="467"/>
      <c r="C128" s="467"/>
      <c r="D128" s="286">
        <f>'[1]594'!D73</f>
        <v>42</v>
      </c>
      <c r="E128" s="470"/>
      <c r="F128" s="471"/>
      <c r="G128" s="362" t="str">
        <f>'[1]594'!G73</f>
        <v> měrné náklady </v>
      </c>
      <c r="H128" s="289" t="str">
        <f>'[1]594'!H73</f>
        <v>tis.Kč/m2</v>
      </c>
      <c r="I128" s="369"/>
      <c r="J128" s="364">
        <f t="shared" si="9"/>
        <v>8080</v>
      </c>
      <c r="K128" s="491"/>
      <c r="L128" s="492"/>
      <c r="M128" s="493"/>
      <c r="N128" s="489"/>
      <c r="O128" s="41"/>
    </row>
    <row r="129" spans="1:15" ht="6.75" customHeight="1" thickBot="1" thickTop="1">
      <c r="A129" s="370"/>
      <c r="B129" s="370"/>
      <c r="C129" s="370"/>
      <c r="D129" s="371"/>
      <c r="E129" s="372"/>
      <c r="F129" s="372"/>
      <c r="G129" s="373"/>
      <c r="H129" s="374"/>
      <c r="I129" s="375"/>
      <c r="J129" s="376"/>
      <c r="K129" s="377"/>
      <c r="L129" s="377"/>
      <c r="M129" s="377"/>
      <c r="N129" s="378"/>
      <c r="O129" s="41"/>
    </row>
    <row r="130" spans="1:15" ht="13.5" customHeight="1" thickTop="1">
      <c r="A130" s="379">
        <f>A127</f>
        <v>50</v>
      </c>
      <c r="B130" s="380">
        <f>B127</f>
        <v>5</v>
      </c>
      <c r="C130" s="380">
        <f>C127+1</f>
        <v>81</v>
      </c>
      <c r="D130" s="261"/>
      <c r="E130" s="110"/>
      <c r="F130" s="381"/>
      <c r="G130" s="382"/>
      <c r="H130" s="383"/>
      <c r="I130" s="384"/>
      <c r="J130" s="385">
        <f>J128+1</f>
        <v>8081</v>
      </c>
      <c r="K130" s="485"/>
      <c r="L130" s="478"/>
      <c r="M130" s="479"/>
      <c r="N130" s="386">
        <f aca="true" t="shared" si="10" ref="N130:N148">5*I130</f>
        <v>0</v>
      </c>
      <c r="O130" s="41"/>
    </row>
    <row r="131" spans="1:15" ht="13.5" customHeight="1" hidden="1">
      <c r="A131" s="387">
        <f aca="true" t="shared" si="11" ref="A131:A144">A130</f>
        <v>50</v>
      </c>
      <c r="B131" s="388">
        <f aca="true" t="shared" si="12" ref="B131:B144">B130</f>
        <v>5</v>
      </c>
      <c r="C131" s="388">
        <f aca="true" t="shared" si="13" ref="C131:C148">C130+1</f>
        <v>82</v>
      </c>
      <c r="D131" s="271"/>
      <c r="E131" s="110"/>
      <c r="F131" s="110"/>
      <c r="G131" s="59"/>
      <c r="H131" s="389" t="s">
        <v>99</v>
      </c>
      <c r="I131" s="390"/>
      <c r="J131" s="391">
        <f aca="true" t="shared" si="14" ref="J131:J148">J130+1</f>
        <v>8082</v>
      </c>
      <c r="K131" s="480"/>
      <c r="L131" s="481"/>
      <c r="M131" s="482"/>
      <c r="N131" s="386">
        <f t="shared" si="10"/>
        <v>0</v>
      </c>
      <c r="O131" s="41"/>
    </row>
    <row r="132" spans="1:15" ht="13.5" customHeight="1" hidden="1">
      <c r="A132" s="387">
        <f t="shared" si="11"/>
        <v>50</v>
      </c>
      <c r="B132" s="388">
        <f t="shared" si="12"/>
        <v>5</v>
      </c>
      <c r="C132" s="388">
        <f t="shared" si="13"/>
        <v>83</v>
      </c>
      <c r="D132" s="271"/>
      <c r="E132" s="110"/>
      <c r="F132" s="110"/>
      <c r="G132" s="59"/>
      <c r="H132" s="389" t="s">
        <v>99</v>
      </c>
      <c r="I132" s="390"/>
      <c r="J132" s="392">
        <f t="shared" si="14"/>
        <v>8083</v>
      </c>
      <c r="K132" s="480"/>
      <c r="L132" s="481"/>
      <c r="M132" s="482"/>
      <c r="N132" s="386">
        <f t="shared" si="10"/>
        <v>0</v>
      </c>
      <c r="O132" s="41"/>
    </row>
    <row r="133" spans="1:15" ht="13.5" customHeight="1" hidden="1">
      <c r="A133" s="387">
        <f t="shared" si="11"/>
        <v>50</v>
      </c>
      <c r="B133" s="388">
        <f t="shared" si="12"/>
        <v>5</v>
      </c>
      <c r="C133" s="388">
        <f t="shared" si="13"/>
        <v>84</v>
      </c>
      <c r="D133" s="271"/>
      <c r="E133" s="110"/>
      <c r="F133" s="110"/>
      <c r="G133" s="59"/>
      <c r="H133" s="389" t="s">
        <v>99</v>
      </c>
      <c r="I133" s="390"/>
      <c r="J133" s="392">
        <f t="shared" si="14"/>
        <v>8084</v>
      </c>
      <c r="K133" s="480"/>
      <c r="L133" s="481"/>
      <c r="M133" s="482"/>
      <c r="N133" s="386">
        <f t="shared" si="10"/>
        <v>0</v>
      </c>
      <c r="O133" s="41"/>
    </row>
    <row r="134" spans="1:15" ht="13.5" customHeight="1" hidden="1">
      <c r="A134" s="387">
        <f t="shared" si="11"/>
        <v>50</v>
      </c>
      <c r="B134" s="388">
        <f t="shared" si="12"/>
        <v>5</v>
      </c>
      <c r="C134" s="388">
        <f t="shared" si="13"/>
        <v>85</v>
      </c>
      <c r="D134" s="271"/>
      <c r="E134" s="110"/>
      <c r="F134" s="110"/>
      <c r="G134" s="59"/>
      <c r="H134" s="389" t="s">
        <v>99</v>
      </c>
      <c r="I134" s="390"/>
      <c r="J134" s="392">
        <f t="shared" si="14"/>
        <v>8085</v>
      </c>
      <c r="K134" s="480"/>
      <c r="L134" s="481"/>
      <c r="M134" s="482"/>
      <c r="N134" s="386">
        <f t="shared" si="10"/>
        <v>0</v>
      </c>
      <c r="O134" s="41"/>
    </row>
    <row r="135" spans="1:15" ht="13.5" customHeight="1" hidden="1">
      <c r="A135" s="387">
        <f t="shared" si="11"/>
        <v>50</v>
      </c>
      <c r="B135" s="388">
        <f t="shared" si="12"/>
        <v>5</v>
      </c>
      <c r="C135" s="388">
        <f t="shared" si="13"/>
        <v>86</v>
      </c>
      <c r="D135" s="271"/>
      <c r="E135" s="110"/>
      <c r="F135" s="110"/>
      <c r="G135" s="59"/>
      <c r="H135" s="389" t="s">
        <v>99</v>
      </c>
      <c r="I135" s="390"/>
      <c r="J135" s="392">
        <f t="shared" si="14"/>
        <v>8086</v>
      </c>
      <c r="K135" s="480"/>
      <c r="L135" s="481"/>
      <c r="M135" s="482"/>
      <c r="N135" s="386">
        <f t="shared" si="10"/>
        <v>0</v>
      </c>
      <c r="O135" s="41"/>
    </row>
    <row r="136" spans="1:15" ht="13.5" customHeight="1" hidden="1">
      <c r="A136" s="387">
        <f t="shared" si="11"/>
        <v>50</v>
      </c>
      <c r="B136" s="388">
        <f t="shared" si="12"/>
        <v>5</v>
      </c>
      <c r="C136" s="388">
        <f t="shared" si="13"/>
        <v>87</v>
      </c>
      <c r="D136" s="271"/>
      <c r="E136" s="110"/>
      <c r="F136" s="110"/>
      <c r="G136" s="59"/>
      <c r="H136" s="389" t="s">
        <v>99</v>
      </c>
      <c r="I136" s="390"/>
      <c r="J136" s="392">
        <f t="shared" si="14"/>
        <v>8087</v>
      </c>
      <c r="K136" s="480"/>
      <c r="L136" s="481"/>
      <c r="M136" s="482"/>
      <c r="N136" s="386">
        <f t="shared" si="10"/>
        <v>0</v>
      </c>
      <c r="O136" s="41"/>
    </row>
    <row r="137" spans="1:15" ht="13.5" customHeight="1" hidden="1">
      <c r="A137" s="387">
        <f t="shared" si="11"/>
        <v>50</v>
      </c>
      <c r="B137" s="388">
        <f t="shared" si="12"/>
        <v>5</v>
      </c>
      <c r="C137" s="388">
        <f t="shared" si="13"/>
        <v>88</v>
      </c>
      <c r="D137" s="271"/>
      <c r="E137" s="110"/>
      <c r="F137" s="110"/>
      <c r="G137" s="59"/>
      <c r="H137" s="389" t="s">
        <v>99</v>
      </c>
      <c r="I137" s="390"/>
      <c r="J137" s="392">
        <f t="shared" si="14"/>
        <v>8088</v>
      </c>
      <c r="K137" s="480"/>
      <c r="L137" s="481"/>
      <c r="M137" s="482"/>
      <c r="N137" s="386">
        <f t="shared" si="10"/>
        <v>0</v>
      </c>
      <c r="O137" s="41"/>
    </row>
    <row r="138" spans="1:15" ht="13.5" customHeight="1" hidden="1">
      <c r="A138" s="387">
        <f t="shared" si="11"/>
        <v>50</v>
      </c>
      <c r="B138" s="388">
        <f t="shared" si="12"/>
        <v>5</v>
      </c>
      <c r="C138" s="388">
        <f t="shared" si="13"/>
        <v>89</v>
      </c>
      <c r="D138" s="271"/>
      <c r="E138" s="110"/>
      <c r="F138" s="110"/>
      <c r="G138" s="59"/>
      <c r="H138" s="389" t="s">
        <v>99</v>
      </c>
      <c r="I138" s="390"/>
      <c r="J138" s="392">
        <f t="shared" si="14"/>
        <v>8089</v>
      </c>
      <c r="K138" s="480"/>
      <c r="L138" s="481"/>
      <c r="M138" s="482"/>
      <c r="N138" s="386">
        <f t="shared" si="10"/>
        <v>0</v>
      </c>
      <c r="O138" s="41"/>
    </row>
    <row r="139" spans="1:15" ht="13.5" customHeight="1" hidden="1" thickBot="1">
      <c r="A139" s="387">
        <f t="shared" si="11"/>
        <v>50</v>
      </c>
      <c r="B139" s="388">
        <f t="shared" si="12"/>
        <v>5</v>
      </c>
      <c r="C139" s="388">
        <f t="shared" si="13"/>
        <v>90</v>
      </c>
      <c r="D139" s="271"/>
      <c r="E139" s="110"/>
      <c r="F139" s="110"/>
      <c r="G139" s="59"/>
      <c r="H139" s="389" t="s">
        <v>99</v>
      </c>
      <c r="I139" s="390"/>
      <c r="J139" s="392">
        <f t="shared" si="14"/>
        <v>8090</v>
      </c>
      <c r="K139" s="480"/>
      <c r="L139" s="481"/>
      <c r="M139" s="482"/>
      <c r="N139" s="386">
        <f t="shared" si="10"/>
        <v>0</v>
      </c>
      <c r="O139" s="41"/>
    </row>
    <row r="140" spans="1:15" ht="13.5" customHeight="1" hidden="1" thickBot="1" thickTop="1">
      <c r="A140" s="387">
        <f t="shared" si="11"/>
        <v>50</v>
      </c>
      <c r="B140" s="388">
        <f t="shared" si="12"/>
        <v>5</v>
      </c>
      <c r="C140" s="388">
        <f t="shared" si="13"/>
        <v>91</v>
      </c>
      <c r="D140" s="271"/>
      <c r="E140" s="110"/>
      <c r="F140" s="110"/>
      <c r="G140" s="59"/>
      <c r="H140" s="389" t="s">
        <v>99</v>
      </c>
      <c r="I140" s="390"/>
      <c r="J140" s="392">
        <f t="shared" si="14"/>
        <v>8091</v>
      </c>
      <c r="K140" s="480"/>
      <c r="L140" s="481"/>
      <c r="M140" s="482"/>
      <c r="N140" s="386">
        <f t="shared" si="10"/>
        <v>0</v>
      </c>
      <c r="O140" s="41"/>
    </row>
    <row r="141" spans="1:15" ht="13.5" customHeight="1" hidden="1" thickTop="1">
      <c r="A141" s="387">
        <f t="shared" si="11"/>
        <v>50</v>
      </c>
      <c r="B141" s="388">
        <f t="shared" si="12"/>
        <v>5</v>
      </c>
      <c r="C141" s="388">
        <f t="shared" si="13"/>
        <v>92</v>
      </c>
      <c r="D141" s="271"/>
      <c r="E141" s="110"/>
      <c r="F141" s="110"/>
      <c r="G141" s="59"/>
      <c r="H141" s="389" t="s">
        <v>99</v>
      </c>
      <c r="I141" s="390"/>
      <c r="J141" s="392">
        <f t="shared" si="14"/>
        <v>8092</v>
      </c>
      <c r="K141" s="480"/>
      <c r="L141" s="481"/>
      <c r="M141" s="482"/>
      <c r="N141" s="386">
        <f t="shared" si="10"/>
        <v>0</v>
      </c>
      <c r="O141" s="41"/>
    </row>
    <row r="142" spans="1:15" ht="13.5" customHeight="1" hidden="1">
      <c r="A142" s="387">
        <f t="shared" si="11"/>
        <v>50</v>
      </c>
      <c r="B142" s="388">
        <f t="shared" si="12"/>
        <v>5</v>
      </c>
      <c r="C142" s="388">
        <f t="shared" si="13"/>
        <v>93</v>
      </c>
      <c r="D142" s="271"/>
      <c r="E142" s="110"/>
      <c r="F142" s="110"/>
      <c r="G142" s="59"/>
      <c r="H142" s="389" t="s">
        <v>99</v>
      </c>
      <c r="I142" s="390"/>
      <c r="J142" s="392">
        <f t="shared" si="14"/>
        <v>8093</v>
      </c>
      <c r="K142" s="480"/>
      <c r="L142" s="481"/>
      <c r="M142" s="482"/>
      <c r="N142" s="386">
        <f t="shared" si="10"/>
        <v>0</v>
      </c>
      <c r="O142" s="41"/>
    </row>
    <row r="143" spans="1:15" ht="13.5" customHeight="1" hidden="1">
      <c r="A143" s="387">
        <f t="shared" si="11"/>
        <v>50</v>
      </c>
      <c r="B143" s="388">
        <f t="shared" si="12"/>
        <v>5</v>
      </c>
      <c r="C143" s="388">
        <f t="shared" si="13"/>
        <v>94</v>
      </c>
      <c r="D143" s="271"/>
      <c r="E143" s="110"/>
      <c r="F143" s="110"/>
      <c r="G143" s="59"/>
      <c r="H143" s="389" t="s">
        <v>99</v>
      </c>
      <c r="I143" s="390"/>
      <c r="J143" s="392">
        <f t="shared" si="14"/>
        <v>8094</v>
      </c>
      <c r="K143" s="480"/>
      <c r="L143" s="481"/>
      <c r="M143" s="482"/>
      <c r="N143" s="386">
        <f t="shared" si="10"/>
        <v>0</v>
      </c>
      <c r="O143" s="41"/>
    </row>
    <row r="144" spans="1:15" ht="13.5" customHeight="1" hidden="1">
      <c r="A144" s="387">
        <f t="shared" si="11"/>
        <v>50</v>
      </c>
      <c r="B144" s="388">
        <f t="shared" si="12"/>
        <v>5</v>
      </c>
      <c r="C144" s="388">
        <f t="shared" si="13"/>
        <v>95</v>
      </c>
      <c r="D144" s="271"/>
      <c r="E144" s="110"/>
      <c r="F144" s="110"/>
      <c r="G144" s="59"/>
      <c r="H144" s="389" t="s">
        <v>99</v>
      </c>
      <c r="I144" s="390"/>
      <c r="J144" s="392">
        <f t="shared" si="14"/>
        <v>8095</v>
      </c>
      <c r="K144" s="480"/>
      <c r="L144" s="481"/>
      <c r="M144" s="482"/>
      <c r="N144" s="386">
        <f t="shared" si="10"/>
        <v>0</v>
      </c>
      <c r="O144" s="41"/>
    </row>
    <row r="145" spans="1:15" ht="13.5" customHeight="1" hidden="1">
      <c r="A145" s="387">
        <f>A134</f>
        <v>50</v>
      </c>
      <c r="B145" s="388">
        <f>B134</f>
        <v>5</v>
      </c>
      <c r="C145" s="388">
        <f t="shared" si="13"/>
        <v>96</v>
      </c>
      <c r="D145" s="271"/>
      <c r="E145" s="110"/>
      <c r="F145" s="110"/>
      <c r="G145" s="59"/>
      <c r="H145" s="389" t="s">
        <v>99</v>
      </c>
      <c r="I145" s="390"/>
      <c r="J145" s="392">
        <f t="shared" si="14"/>
        <v>8096</v>
      </c>
      <c r="K145" s="480"/>
      <c r="L145" s="481"/>
      <c r="M145" s="482"/>
      <c r="N145" s="386">
        <f t="shared" si="10"/>
        <v>0</v>
      </c>
      <c r="O145" s="41"/>
    </row>
    <row r="146" spans="1:15" ht="13.5" customHeight="1" hidden="1">
      <c r="A146" s="387">
        <f aca="true" t="shared" si="15" ref="A146:B148">A145</f>
        <v>50</v>
      </c>
      <c r="B146" s="388">
        <f t="shared" si="15"/>
        <v>5</v>
      </c>
      <c r="C146" s="388">
        <f t="shared" si="13"/>
        <v>97</v>
      </c>
      <c r="D146" s="271"/>
      <c r="E146" s="110"/>
      <c r="F146" s="110"/>
      <c r="G146" s="59"/>
      <c r="H146" s="389" t="s">
        <v>99</v>
      </c>
      <c r="I146" s="390"/>
      <c r="J146" s="392">
        <f t="shared" si="14"/>
        <v>8097</v>
      </c>
      <c r="K146" s="480"/>
      <c r="L146" s="481"/>
      <c r="M146" s="482"/>
      <c r="N146" s="386">
        <f t="shared" si="10"/>
        <v>0</v>
      </c>
      <c r="O146" s="41"/>
    </row>
    <row r="147" spans="1:15" ht="13.5" customHeight="1" hidden="1">
      <c r="A147" s="387">
        <f t="shared" si="15"/>
        <v>50</v>
      </c>
      <c r="B147" s="388">
        <f t="shared" si="15"/>
        <v>5</v>
      </c>
      <c r="C147" s="388">
        <f t="shared" si="13"/>
        <v>98</v>
      </c>
      <c r="D147" s="271"/>
      <c r="E147" s="110"/>
      <c r="F147" s="110"/>
      <c r="G147" s="59"/>
      <c r="H147" s="389" t="s">
        <v>99</v>
      </c>
      <c r="I147" s="390"/>
      <c r="J147" s="392">
        <f t="shared" si="14"/>
        <v>8098</v>
      </c>
      <c r="K147" s="480"/>
      <c r="L147" s="481"/>
      <c r="M147" s="482"/>
      <c r="N147" s="386">
        <f t="shared" si="10"/>
        <v>0</v>
      </c>
      <c r="O147" s="41"/>
    </row>
    <row r="148" spans="1:15" ht="13.5" customHeight="1" thickBot="1">
      <c r="A148" s="393">
        <f t="shared" si="15"/>
        <v>50</v>
      </c>
      <c r="B148" s="394">
        <f t="shared" si="15"/>
        <v>5</v>
      </c>
      <c r="C148" s="394">
        <f t="shared" si="13"/>
        <v>99</v>
      </c>
      <c r="D148" s="286"/>
      <c r="E148" s="395"/>
      <c r="F148" s="396"/>
      <c r="G148" s="76"/>
      <c r="H148" s="397"/>
      <c r="I148" s="398"/>
      <c r="J148" s="399">
        <f t="shared" si="14"/>
        <v>8099</v>
      </c>
      <c r="K148" s="518"/>
      <c r="L148" s="519"/>
      <c r="M148" s="520"/>
      <c r="N148" s="386">
        <f t="shared" si="10"/>
        <v>0</v>
      </c>
      <c r="O148" s="41"/>
    </row>
    <row r="149" spans="1:15" ht="6.75" customHeight="1" thickTop="1">
      <c r="A149" s="138"/>
      <c r="B149" s="182"/>
      <c r="C149" s="182"/>
      <c r="D149" s="182"/>
      <c r="E149" s="134"/>
      <c r="F149" s="134"/>
      <c r="G149" s="14"/>
      <c r="H149" s="14"/>
      <c r="I149" s="194"/>
      <c r="J149" s="195"/>
      <c r="K149" s="195"/>
      <c r="L149" s="195"/>
      <c r="M149" s="195"/>
      <c r="N149" s="400"/>
      <c r="O149" s="41"/>
    </row>
    <row r="150" spans="1:14" ht="15" customHeight="1">
      <c r="A150" s="401" t="s">
        <v>100</v>
      </c>
      <c r="B150" s="402"/>
      <c r="C150" s="402"/>
      <c r="D150" s="402"/>
      <c r="E150" s="402" t="s">
        <v>101</v>
      </c>
      <c r="F150" s="403"/>
      <c r="G150" s="403"/>
      <c r="H150" s="403"/>
      <c r="I150" s="403"/>
      <c r="J150" s="403"/>
      <c r="K150" s="403"/>
      <c r="L150" s="403"/>
      <c r="M150" s="404"/>
      <c r="N150" s="405">
        <f>SUM(N69:N148)</f>
        <v>295066.41599999997</v>
      </c>
    </row>
    <row r="151" spans="1:14" ht="15" customHeight="1">
      <c r="A151" s="406"/>
      <c r="B151" s="204"/>
      <c r="C151" s="204"/>
      <c r="D151" s="204"/>
      <c r="E151" s="204" t="s">
        <v>102</v>
      </c>
      <c r="F151" s="407"/>
      <c r="G151" s="407"/>
      <c r="H151" s="407"/>
      <c r="I151" s="407"/>
      <c r="J151" s="407"/>
      <c r="K151" s="407"/>
      <c r="L151" s="407"/>
      <c r="M151" s="408"/>
      <c r="N151" s="409">
        <f>N149/1000/'[1]49'!$J$37</f>
        <v>0</v>
      </c>
    </row>
    <row r="152" spans="1:14" ht="15" customHeight="1">
      <c r="A152" s="198"/>
      <c r="B152" s="410"/>
      <c r="C152" s="410"/>
      <c r="D152" s="410"/>
      <c r="E152" s="411"/>
      <c r="F152" s="411"/>
      <c r="G152" s="411"/>
      <c r="H152" s="411"/>
      <c r="I152" s="411"/>
      <c r="J152" s="411"/>
      <c r="K152" s="411"/>
      <c r="L152" s="411"/>
      <c r="M152" s="412"/>
      <c r="N152" s="409">
        <f>N150/1000/'[1]49'!$J$37</f>
        <v>0.005780855295638885</v>
      </c>
    </row>
    <row r="153" spans="1:14" ht="15" customHeight="1">
      <c r="A153" s="204"/>
      <c r="B153" s="204"/>
      <c r="C153" s="204"/>
      <c r="D153" s="204"/>
      <c r="E153" s="407"/>
      <c r="F153" s="407"/>
      <c r="G153" s="407"/>
      <c r="H153" s="407"/>
      <c r="I153" s="407"/>
      <c r="J153" s="407"/>
      <c r="K153" s="407"/>
      <c r="L153" s="407"/>
      <c r="M153" s="407"/>
      <c r="N153" s="413"/>
    </row>
    <row r="154" spans="1:23" ht="16.5" customHeight="1">
      <c r="A154" s="414"/>
      <c r="B154" s="414"/>
      <c r="C154" s="414"/>
      <c r="D154" s="414"/>
      <c r="E154" s="451"/>
      <c r="F154" s="451"/>
      <c r="G154" s="535"/>
      <c r="H154" s="535"/>
      <c r="I154" s="535"/>
      <c r="J154" s="535"/>
      <c r="K154" s="535"/>
      <c r="L154" s="535"/>
      <c r="M154" s="535"/>
      <c r="N154" s="416"/>
      <c r="O154" s="416"/>
      <c r="P154" s="416"/>
      <c r="Q154" s="416"/>
      <c r="R154" s="416"/>
      <c r="S154" s="416"/>
      <c r="T154" s="416"/>
      <c r="U154" s="416"/>
      <c r="V154" s="416"/>
      <c r="W154" s="416"/>
    </row>
    <row r="155" spans="1:23" ht="15" customHeight="1">
      <c r="A155" s="442"/>
      <c r="B155" s="442"/>
      <c r="C155" s="442"/>
      <c r="D155" s="442"/>
      <c r="E155" s="460"/>
      <c r="F155" s="461"/>
      <c r="G155" s="451"/>
      <c r="H155" s="541"/>
      <c r="I155" s="541"/>
      <c r="J155" s="462"/>
      <c r="K155" s="462"/>
      <c r="L155" s="462"/>
      <c r="M155" s="463"/>
      <c r="N155" s="416"/>
      <c r="O155" s="416"/>
      <c r="P155" s="416"/>
      <c r="Q155" s="416"/>
      <c r="R155" s="416"/>
      <c r="S155" s="416"/>
      <c r="T155" s="416"/>
      <c r="U155" s="416"/>
      <c r="V155" s="416"/>
      <c r="W155" s="416"/>
    </row>
    <row r="156" spans="1:23" ht="15" customHeight="1">
      <c r="A156" s="442"/>
      <c r="B156" s="442"/>
      <c r="C156" s="442"/>
      <c r="D156" s="442"/>
      <c r="E156" s="464"/>
      <c r="F156" s="465"/>
      <c r="G156" s="459"/>
      <c r="H156" s="534"/>
      <c r="I156" s="534"/>
      <c r="J156" s="466"/>
      <c r="K156" s="466"/>
      <c r="L156" s="466"/>
      <c r="M156" s="466"/>
      <c r="N156" s="416"/>
      <c r="O156" s="416"/>
      <c r="P156" s="416"/>
      <c r="Q156" s="416"/>
      <c r="R156" s="416"/>
      <c r="S156" s="416"/>
      <c r="T156" s="416"/>
      <c r="U156" s="416"/>
      <c r="V156" s="416"/>
      <c r="W156" s="416"/>
    </row>
    <row r="157" spans="1:23" ht="12.75">
      <c r="A157" s="443"/>
      <c r="B157" s="443"/>
      <c r="C157" s="443"/>
      <c r="D157" s="443"/>
      <c r="E157" s="443"/>
      <c r="F157" s="443"/>
      <c r="G157" s="443"/>
      <c r="H157" s="443"/>
      <c r="I157" s="443"/>
      <c r="J157" s="443"/>
      <c r="K157" s="443"/>
      <c r="L157" s="443"/>
      <c r="M157" s="443"/>
      <c r="N157" s="420"/>
      <c r="O157" s="416"/>
      <c r="P157" s="416"/>
      <c r="Q157" s="416"/>
      <c r="R157" s="416"/>
      <c r="S157" s="416"/>
      <c r="T157" s="416"/>
      <c r="U157" s="416"/>
      <c r="V157" s="416"/>
      <c r="W157" s="416"/>
    </row>
  </sheetData>
  <mergeCells count="292">
    <mergeCell ref="G154:M154"/>
    <mergeCell ref="H155:I155"/>
    <mergeCell ref="H156:I156"/>
    <mergeCell ref="K143:M143"/>
    <mergeCell ref="K144:M144"/>
    <mergeCell ref="K145:M145"/>
    <mergeCell ref="K146:M146"/>
    <mergeCell ref="K147:M147"/>
    <mergeCell ref="K148:M148"/>
    <mergeCell ref="E117:F118"/>
    <mergeCell ref="N117:N118"/>
    <mergeCell ref="A119:A120"/>
    <mergeCell ref="B119:B120"/>
    <mergeCell ref="C119:C120"/>
    <mergeCell ref="E119:F120"/>
    <mergeCell ref="K118:M118"/>
    <mergeCell ref="A117:A118"/>
    <mergeCell ref="B117:B118"/>
    <mergeCell ref="C117:C118"/>
    <mergeCell ref="E83:F84"/>
    <mergeCell ref="N83:N84"/>
    <mergeCell ref="A85:A86"/>
    <mergeCell ref="B85:B86"/>
    <mergeCell ref="C85:C86"/>
    <mergeCell ref="E85:F86"/>
    <mergeCell ref="N85:N86"/>
    <mergeCell ref="A83:A84"/>
    <mergeCell ref="B83:B84"/>
    <mergeCell ref="C83:C84"/>
    <mergeCell ref="N77:N78"/>
    <mergeCell ref="A79:A80"/>
    <mergeCell ref="B79:B80"/>
    <mergeCell ref="C79:C80"/>
    <mergeCell ref="E79:F80"/>
    <mergeCell ref="K79:M79"/>
    <mergeCell ref="N79:N80"/>
    <mergeCell ref="A77:A78"/>
    <mergeCell ref="B77:B78"/>
    <mergeCell ref="C77:C78"/>
    <mergeCell ref="E77:F78"/>
    <mergeCell ref="N73:N74"/>
    <mergeCell ref="A75:A76"/>
    <mergeCell ref="B75:B76"/>
    <mergeCell ref="C75:C76"/>
    <mergeCell ref="E75:F76"/>
    <mergeCell ref="N75:N76"/>
    <mergeCell ref="A73:A74"/>
    <mergeCell ref="B73:B74"/>
    <mergeCell ref="C73:C74"/>
    <mergeCell ref="E73:F74"/>
    <mergeCell ref="N69:N70"/>
    <mergeCell ref="A71:A72"/>
    <mergeCell ref="B71:B72"/>
    <mergeCell ref="C71:C72"/>
    <mergeCell ref="E71:F72"/>
    <mergeCell ref="N71:N72"/>
    <mergeCell ref="K62:M62"/>
    <mergeCell ref="K63:M63"/>
    <mergeCell ref="K64:M64"/>
    <mergeCell ref="A69:A70"/>
    <mergeCell ref="B69:B70"/>
    <mergeCell ref="C69:C70"/>
    <mergeCell ref="E69:F70"/>
    <mergeCell ref="K58:M58"/>
    <mergeCell ref="K59:M59"/>
    <mergeCell ref="K60:M60"/>
    <mergeCell ref="K61:M61"/>
    <mergeCell ref="A54:D54"/>
    <mergeCell ref="K54:M54"/>
    <mergeCell ref="K55:M55"/>
    <mergeCell ref="A56:D56"/>
    <mergeCell ref="K56:M56"/>
    <mergeCell ref="K114:M114"/>
    <mergeCell ref="K115:M115"/>
    <mergeCell ref="K116:M116"/>
    <mergeCell ref="K117:M117"/>
    <mergeCell ref="K141:M141"/>
    <mergeCell ref="K142:M142"/>
    <mergeCell ref="K120:M120"/>
    <mergeCell ref="K121:M121"/>
    <mergeCell ref="K140:M140"/>
    <mergeCell ref="K138:M138"/>
    <mergeCell ref="K139:M139"/>
    <mergeCell ref="K134:M134"/>
    <mergeCell ref="K135:M135"/>
    <mergeCell ref="K136:M136"/>
    <mergeCell ref="N127:N128"/>
    <mergeCell ref="N119:N120"/>
    <mergeCell ref="N121:N122"/>
    <mergeCell ref="N123:N124"/>
    <mergeCell ref="N125:N126"/>
    <mergeCell ref="N111:N112"/>
    <mergeCell ref="N113:N114"/>
    <mergeCell ref="N115:N116"/>
    <mergeCell ref="N103:N104"/>
    <mergeCell ref="N105:N106"/>
    <mergeCell ref="N107:N108"/>
    <mergeCell ref="N109:N110"/>
    <mergeCell ref="N95:N96"/>
    <mergeCell ref="N97:N98"/>
    <mergeCell ref="N99:N100"/>
    <mergeCell ref="N101:N102"/>
    <mergeCell ref="N81:N82"/>
    <mergeCell ref="N87:N88"/>
    <mergeCell ref="N89:N90"/>
    <mergeCell ref="N91:N92"/>
    <mergeCell ref="N93:N94"/>
    <mergeCell ref="A127:A128"/>
    <mergeCell ref="B127:B128"/>
    <mergeCell ref="C127:C128"/>
    <mergeCell ref="E127:F128"/>
    <mergeCell ref="A125:A126"/>
    <mergeCell ref="B125:B126"/>
    <mergeCell ref="C125:C126"/>
    <mergeCell ref="E125:F126"/>
    <mergeCell ref="A123:A124"/>
    <mergeCell ref="B123:B124"/>
    <mergeCell ref="C123:C124"/>
    <mergeCell ref="E123:F124"/>
    <mergeCell ref="A121:A122"/>
    <mergeCell ref="B121:B122"/>
    <mergeCell ref="C121:C122"/>
    <mergeCell ref="E121:F122"/>
    <mergeCell ref="A115:A116"/>
    <mergeCell ref="B115:B116"/>
    <mergeCell ref="C115:C116"/>
    <mergeCell ref="E115:F116"/>
    <mergeCell ref="A113:A114"/>
    <mergeCell ref="B113:B114"/>
    <mergeCell ref="C113:C114"/>
    <mergeCell ref="E113:F114"/>
    <mergeCell ref="A111:A112"/>
    <mergeCell ref="B111:B112"/>
    <mergeCell ref="C111:C112"/>
    <mergeCell ref="E111:F112"/>
    <mergeCell ref="A109:A110"/>
    <mergeCell ref="B109:B110"/>
    <mergeCell ref="C109:C110"/>
    <mergeCell ref="E109:F110"/>
    <mergeCell ref="A107:A108"/>
    <mergeCell ref="B107:B108"/>
    <mergeCell ref="C107:C108"/>
    <mergeCell ref="E107:F108"/>
    <mergeCell ref="A105:A106"/>
    <mergeCell ref="B105:B106"/>
    <mergeCell ref="C105:C106"/>
    <mergeCell ref="E105:F106"/>
    <mergeCell ref="A103:A104"/>
    <mergeCell ref="B103:B104"/>
    <mergeCell ref="C103:C104"/>
    <mergeCell ref="E103:F104"/>
    <mergeCell ref="A101:A102"/>
    <mergeCell ref="B101:B102"/>
    <mergeCell ref="C101:C102"/>
    <mergeCell ref="E101:F102"/>
    <mergeCell ref="A99:A100"/>
    <mergeCell ref="B99:B100"/>
    <mergeCell ref="C99:C100"/>
    <mergeCell ref="E99:F100"/>
    <mergeCell ref="A97:A98"/>
    <mergeCell ref="B97:B98"/>
    <mergeCell ref="C97:C98"/>
    <mergeCell ref="E97:F98"/>
    <mergeCell ref="A95:A96"/>
    <mergeCell ref="B95:B96"/>
    <mergeCell ref="C95:C96"/>
    <mergeCell ref="E95:F96"/>
    <mergeCell ref="A93:A94"/>
    <mergeCell ref="B93:B94"/>
    <mergeCell ref="C93:C94"/>
    <mergeCell ref="E93:F94"/>
    <mergeCell ref="A91:A92"/>
    <mergeCell ref="B91:B92"/>
    <mergeCell ref="C91:C92"/>
    <mergeCell ref="E91:F92"/>
    <mergeCell ref="A89:A90"/>
    <mergeCell ref="B89:B90"/>
    <mergeCell ref="C89:C90"/>
    <mergeCell ref="E89:F90"/>
    <mergeCell ref="A87:A88"/>
    <mergeCell ref="B87:B88"/>
    <mergeCell ref="C87:C88"/>
    <mergeCell ref="E87:F88"/>
    <mergeCell ref="A81:A82"/>
    <mergeCell ref="B81:B82"/>
    <mergeCell ref="C81:C82"/>
    <mergeCell ref="E81:F82"/>
    <mergeCell ref="K36:M36"/>
    <mergeCell ref="K45:M45"/>
    <mergeCell ref="K46:M46"/>
    <mergeCell ref="K80:M80"/>
    <mergeCell ref="K65:M65"/>
    <mergeCell ref="K69:M69"/>
    <mergeCell ref="K70:M70"/>
    <mergeCell ref="K71:M71"/>
    <mergeCell ref="K72:M72"/>
    <mergeCell ref="K77:M77"/>
    <mergeCell ref="K28:M28"/>
    <mergeCell ref="K29:M29"/>
    <mergeCell ref="K25:M25"/>
    <mergeCell ref="K7:M7"/>
    <mergeCell ref="K9:M9"/>
    <mergeCell ref="K26:M26"/>
    <mergeCell ref="K27:M27"/>
    <mergeCell ref="K15:M15"/>
    <mergeCell ref="K13:M13"/>
    <mergeCell ref="K17:M17"/>
    <mergeCell ref="K30:M30"/>
    <mergeCell ref="K34:M34"/>
    <mergeCell ref="K43:M43"/>
    <mergeCell ref="K44:M44"/>
    <mergeCell ref="K31:M31"/>
    <mergeCell ref="K32:M32"/>
    <mergeCell ref="K33:M33"/>
    <mergeCell ref="K41:M41"/>
    <mergeCell ref="K42:M42"/>
    <mergeCell ref="K35:M35"/>
    <mergeCell ref="K37:M37"/>
    <mergeCell ref="K38:M38"/>
    <mergeCell ref="K132:M132"/>
    <mergeCell ref="K133:M133"/>
    <mergeCell ref="K130:M130"/>
    <mergeCell ref="K131:M131"/>
    <mergeCell ref="K128:M128"/>
    <mergeCell ref="K126:M126"/>
    <mergeCell ref="K81:M81"/>
    <mergeCell ref="K119:M119"/>
    <mergeCell ref="K24:M24"/>
    <mergeCell ref="K20:M20"/>
    <mergeCell ref="K21:M21"/>
    <mergeCell ref="K22:M22"/>
    <mergeCell ref="K23:M23"/>
    <mergeCell ref="K137:M137"/>
    <mergeCell ref="K127:M127"/>
    <mergeCell ref="K124:M124"/>
    <mergeCell ref="K125:M125"/>
    <mergeCell ref="K122:M122"/>
    <mergeCell ref="K123:M123"/>
    <mergeCell ref="I8:J8"/>
    <mergeCell ref="A5:E5"/>
    <mergeCell ref="K91:M91"/>
    <mergeCell ref="K92:M92"/>
    <mergeCell ref="K66:M66"/>
    <mergeCell ref="K67:M67"/>
    <mergeCell ref="K39:M39"/>
    <mergeCell ref="K40:M40"/>
    <mergeCell ref="F5:J5"/>
    <mergeCell ref="K93:M93"/>
    <mergeCell ref="K94:M94"/>
    <mergeCell ref="K78:M78"/>
    <mergeCell ref="K73:M73"/>
    <mergeCell ref="K74:M74"/>
    <mergeCell ref="K75:M75"/>
    <mergeCell ref="K76:M76"/>
    <mergeCell ref="K18:M18"/>
    <mergeCell ref="K19:M19"/>
    <mergeCell ref="K95:M95"/>
    <mergeCell ref="K96:M96"/>
    <mergeCell ref="K97:M97"/>
    <mergeCell ref="K98:M98"/>
    <mergeCell ref="K111:M111"/>
    <mergeCell ref="K112:M112"/>
    <mergeCell ref="K106:M106"/>
    <mergeCell ref="K107:M107"/>
    <mergeCell ref="K108:M108"/>
    <mergeCell ref="K109:M109"/>
    <mergeCell ref="K99:M99"/>
    <mergeCell ref="K100:M100"/>
    <mergeCell ref="K105:M105"/>
    <mergeCell ref="K110:M110"/>
    <mergeCell ref="K101:M101"/>
    <mergeCell ref="K102:M102"/>
    <mergeCell ref="K103:M103"/>
    <mergeCell ref="K104:M104"/>
    <mergeCell ref="K113:M113"/>
    <mergeCell ref="K82:M82"/>
    <mergeCell ref="K83:M83"/>
    <mergeCell ref="K84:M84"/>
    <mergeCell ref="K85:M85"/>
    <mergeCell ref="K86:M86"/>
    <mergeCell ref="K87:M87"/>
    <mergeCell ref="K88:M88"/>
    <mergeCell ref="K89:M89"/>
    <mergeCell ref="K90:M90"/>
    <mergeCell ref="A9:D9"/>
    <mergeCell ref="E9:J9"/>
    <mergeCell ref="A13:D13"/>
    <mergeCell ref="A15:D15"/>
    <mergeCell ref="A11:D11"/>
    <mergeCell ref="J11:M11"/>
    <mergeCell ref="E11:H11"/>
    <mergeCell ref="K14:M14"/>
  </mergeCells>
  <printOptions horizontalCentered="1"/>
  <pageMargins left="1" right="0.31496062992125984" top="0.78" bottom="0.77" header="0.46" footer="0.28"/>
  <pageSetup horizontalDpi="180" verticalDpi="180" orientation="portrait" paperSize="9" scale="75" r:id="rId4"/>
  <headerFooter alignWithMargins="0">
    <oddFooter>&amp;C&amp;"Times New Roman CE,obyčejné"&amp;12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2:T160"/>
  <sheetViews>
    <sheetView showGridLines="0" tabSelected="1" zoomScaleSheetLayoutView="100" workbookViewId="0" topLeftCell="D1">
      <selection activeCell="L2" sqref="L2"/>
    </sheetView>
  </sheetViews>
  <sheetFormatPr defaultColWidth="10.75390625" defaultRowHeight="12.75"/>
  <cols>
    <col min="1" max="1" width="3.75390625" style="1" customWidth="1"/>
    <col min="2" max="2" width="1.75390625" style="1" customWidth="1"/>
    <col min="3" max="3" width="2.75390625" style="1" customWidth="1"/>
    <col min="4" max="4" width="3.75390625" style="1" customWidth="1"/>
    <col min="5" max="5" width="5.75390625" style="1" customWidth="1"/>
    <col min="6" max="6" width="35.75390625" style="1" customWidth="1"/>
    <col min="7" max="7" width="15.75390625" style="1" customWidth="1"/>
    <col min="8" max="8" width="11.75390625" style="1" customWidth="1"/>
    <col min="9" max="10" width="10.75390625" style="1" customWidth="1"/>
    <col min="11" max="11" width="3.75390625" style="1" customWidth="1"/>
    <col min="12" max="12" width="4.75390625" style="1" customWidth="1"/>
    <col min="13" max="13" width="3.75390625" style="1" customWidth="1"/>
    <col min="14" max="14" width="13.75390625" style="1" customWidth="1"/>
    <col min="15" max="15" width="0" style="1" hidden="1" customWidth="1"/>
    <col min="16" max="16384" width="10.75390625" style="1" customWidth="1"/>
  </cols>
  <sheetData>
    <row r="1" ht="12.75"/>
    <row r="2" spans="9:11" ht="12.75">
      <c r="I2" s="2" t="s">
        <v>107</v>
      </c>
      <c r="K2" s="2"/>
    </row>
    <row r="3" ht="12.75">
      <c r="I3" s="2"/>
    </row>
    <row r="4" ht="12.75">
      <c r="I4" s="2"/>
    </row>
    <row r="5" spans="1:13" ht="24.75" customHeight="1">
      <c r="A5" s="522" t="s">
        <v>3</v>
      </c>
      <c r="B5" s="522"/>
      <c r="C5" s="522"/>
      <c r="D5" s="522"/>
      <c r="E5" s="522"/>
      <c r="F5" s="526" t="s">
        <v>4</v>
      </c>
      <c r="G5" s="527"/>
      <c r="H5" s="527"/>
      <c r="I5" s="527"/>
      <c r="J5" s="528"/>
      <c r="K5" s="220" t="s">
        <v>63</v>
      </c>
      <c r="L5" s="221">
        <v>50</v>
      </c>
      <c r="M5" s="222">
        <v>3</v>
      </c>
    </row>
    <row r="6" spans="1:13" ht="4.5" customHeight="1" thickBot="1">
      <c r="A6" s="13"/>
      <c r="B6" s="13"/>
      <c r="C6" s="13"/>
      <c r="D6" s="13"/>
      <c r="E6" s="14"/>
      <c r="F6" s="14"/>
      <c r="G6" s="14"/>
      <c r="H6" s="14"/>
      <c r="I6" s="14"/>
      <c r="J6" s="223"/>
      <c r="K6" s="223"/>
      <c r="L6" s="223"/>
      <c r="M6" s="224"/>
    </row>
    <row r="7" spans="1:13" ht="16.5" customHeight="1" thickTop="1">
      <c r="A7" s="225" t="s">
        <v>6</v>
      </c>
      <c r="B7" s="226"/>
      <c r="C7" s="226"/>
      <c r="D7" s="226"/>
      <c r="E7" s="227"/>
      <c r="F7" s="227"/>
      <c r="G7" s="227"/>
      <c r="H7" s="227"/>
      <c r="I7" s="227"/>
      <c r="J7" s="228"/>
      <c r="K7" s="503">
        <f>'[1]40'!H3</f>
        <v>327240</v>
      </c>
      <c r="L7" s="504"/>
      <c r="M7" s="505"/>
    </row>
    <row r="8" spans="1:13" ht="4.5" customHeight="1">
      <c r="A8" s="22"/>
      <c r="B8" s="214"/>
      <c r="C8" s="214"/>
      <c r="D8" s="214"/>
      <c r="E8" s="23"/>
      <c r="F8" s="23"/>
      <c r="G8" s="23"/>
      <c r="H8" s="229"/>
      <c r="I8" s="521"/>
      <c r="J8" s="521"/>
      <c r="K8" s="230"/>
      <c r="L8" s="230"/>
      <c r="M8" s="231"/>
    </row>
    <row r="9" spans="1:13" ht="16.5" customHeight="1">
      <c r="A9" s="529" t="s">
        <v>64</v>
      </c>
      <c r="B9" s="530"/>
      <c r="C9" s="530"/>
      <c r="D9" s="530"/>
      <c r="E9" s="531" t="str">
        <f>'[1]40'!B21</f>
        <v>Výstavba D47 Bílovec - Ostrava Rudná - Hrušov</v>
      </c>
      <c r="F9" s="531"/>
      <c r="G9" s="531"/>
      <c r="H9" s="531"/>
      <c r="I9" s="531"/>
      <c r="J9" s="532"/>
      <c r="K9" s="506">
        <f>'[1]40'!H21</f>
        <v>327242</v>
      </c>
      <c r="L9" s="507"/>
      <c r="M9" s="508"/>
    </row>
    <row r="10" spans="1:13" ht="4.5" customHeight="1">
      <c r="A10" s="25"/>
      <c r="B10" s="23"/>
      <c r="C10" s="23"/>
      <c r="D10" s="23"/>
      <c r="E10" s="26"/>
      <c r="F10" s="26"/>
      <c r="G10" s="26"/>
      <c r="H10" s="26"/>
      <c r="I10" s="23"/>
      <c r="J10" s="232"/>
      <c r="K10" s="232"/>
      <c r="L10" s="232"/>
      <c r="M10" s="233"/>
    </row>
    <row r="11" spans="1:13" ht="19.5" customHeight="1" thickBot="1">
      <c r="A11" s="512" t="s">
        <v>9</v>
      </c>
      <c r="B11" s="513"/>
      <c r="C11" s="513"/>
      <c r="D11" s="514"/>
      <c r="E11" s="542" t="str">
        <f>'[1]40'!B7</f>
        <v>Ministerstvo dopravy</v>
      </c>
      <c r="F11" s="543"/>
      <c r="G11" s="544"/>
      <c r="H11" s="545"/>
      <c r="I11" s="234" t="s">
        <v>10</v>
      </c>
      <c r="J11" s="515" t="str">
        <f>'[1]40'!F7</f>
        <v>66003008</v>
      </c>
      <c r="K11" s="516"/>
      <c r="L11" s="516"/>
      <c r="M11" s="517"/>
    </row>
    <row r="12" spans="1:15" ht="24.75" customHeight="1" thickTop="1">
      <c r="A12" s="134" t="s">
        <v>65</v>
      </c>
      <c r="B12" s="134"/>
      <c r="C12" s="134"/>
      <c r="D12" s="134"/>
      <c r="E12" s="99"/>
      <c r="F12" s="99"/>
      <c r="G12" s="100"/>
      <c r="H12" s="100"/>
      <c r="I12" s="100"/>
      <c r="J12" s="182"/>
      <c r="K12" s="182"/>
      <c r="L12" s="182"/>
      <c r="M12" s="235"/>
      <c r="O12" s="41"/>
    </row>
    <row r="13" spans="1:15" ht="12.75" customHeight="1">
      <c r="A13" s="496" t="s">
        <v>66</v>
      </c>
      <c r="B13" s="497"/>
      <c r="C13" s="497"/>
      <c r="D13" s="498"/>
      <c r="E13" s="237"/>
      <c r="F13" s="237"/>
      <c r="G13" s="238"/>
      <c r="H13" s="95" t="s">
        <v>67</v>
      </c>
      <c r="I13" s="95" t="s">
        <v>68</v>
      </c>
      <c r="J13" s="239" t="s">
        <v>69</v>
      </c>
      <c r="K13" s="496" t="s">
        <v>70</v>
      </c>
      <c r="L13" s="497"/>
      <c r="M13" s="498"/>
      <c r="N13" s="240" t="s">
        <v>71</v>
      </c>
      <c r="O13" s="41"/>
    </row>
    <row r="14" spans="1:15" ht="12.75" customHeight="1">
      <c r="A14" s="241"/>
      <c r="B14" s="139"/>
      <c r="C14" s="139"/>
      <c r="D14" s="242"/>
      <c r="E14" s="134" t="s">
        <v>72</v>
      </c>
      <c r="F14" s="134"/>
      <c r="G14" s="100"/>
      <c r="H14" s="135"/>
      <c r="I14" s="135" t="s">
        <v>73</v>
      </c>
      <c r="J14" s="195" t="s">
        <v>74</v>
      </c>
      <c r="K14" s="523" t="s">
        <v>75</v>
      </c>
      <c r="L14" s="524"/>
      <c r="M14" s="525"/>
      <c r="N14" s="243" t="s">
        <v>76</v>
      </c>
      <c r="O14" s="41"/>
    </row>
    <row r="15" spans="1:15" ht="12.75" customHeight="1">
      <c r="A15" s="509" t="s">
        <v>77</v>
      </c>
      <c r="B15" s="510"/>
      <c r="C15" s="510"/>
      <c r="D15" s="511"/>
      <c r="E15" s="246"/>
      <c r="F15" s="246"/>
      <c r="G15" s="247"/>
      <c r="H15" s="133" t="s">
        <v>78</v>
      </c>
      <c r="I15" s="248">
        <f>'[1]41'!F5</f>
        <v>2002</v>
      </c>
      <c r="J15" s="249">
        <f>'[1]40'!L13</f>
        <v>2009</v>
      </c>
      <c r="K15" s="509" t="s">
        <v>79</v>
      </c>
      <c r="L15" s="510"/>
      <c r="M15" s="511"/>
      <c r="N15" s="250" t="s">
        <v>80</v>
      </c>
      <c r="O15" s="41"/>
    </row>
    <row r="16" spans="1:15" ht="4.5" customHeight="1" thickBot="1">
      <c r="A16" s="251"/>
      <c r="B16" s="251"/>
      <c r="C16" s="251"/>
      <c r="D16" s="251"/>
      <c r="E16" s="252"/>
      <c r="F16" s="252"/>
      <c r="G16" s="253"/>
      <c r="H16" s="254"/>
      <c r="I16" s="255"/>
      <c r="J16" s="256"/>
      <c r="K16" s="251"/>
      <c r="L16" s="251"/>
      <c r="M16" s="251"/>
      <c r="N16" s="257"/>
      <c r="O16" s="41"/>
    </row>
    <row r="17" spans="1:15" ht="13.5" customHeight="1" thickTop="1">
      <c r="A17" s="258">
        <f>L5</f>
        <v>50</v>
      </c>
      <c r="B17" s="259">
        <f>M5</f>
        <v>3</v>
      </c>
      <c r="C17" s="260">
        <v>11</v>
      </c>
      <c r="D17" s="261"/>
      <c r="E17" s="262"/>
      <c r="F17" s="262"/>
      <c r="G17" s="263"/>
      <c r="H17" s="264"/>
      <c r="I17" s="265"/>
      <c r="J17" s="266"/>
      <c r="K17" s="473"/>
      <c r="L17" s="473"/>
      <c r="M17" s="474"/>
      <c r="N17" s="267">
        <f aca="true" t="shared" si="0" ref="N17:N46">J17-I17</f>
        <v>0</v>
      </c>
      <c r="O17" s="41"/>
    </row>
    <row r="18" spans="1:15" ht="13.5" customHeight="1" hidden="1">
      <c r="A18" s="268">
        <f aca="true" t="shared" si="1" ref="A18:A46">A17</f>
        <v>50</v>
      </c>
      <c r="B18" s="269">
        <f aca="true" t="shared" si="2" ref="B18:B46">B17</f>
        <v>3</v>
      </c>
      <c r="C18" s="270">
        <f aca="true" t="shared" si="3" ref="C18:C46">C17+1</f>
        <v>12</v>
      </c>
      <c r="D18" s="271"/>
      <c r="E18" s="272"/>
      <c r="F18" s="272"/>
      <c r="G18" s="273"/>
      <c r="H18" s="274"/>
      <c r="I18" s="275"/>
      <c r="J18" s="276"/>
      <c r="K18" s="494"/>
      <c r="L18" s="494"/>
      <c r="M18" s="495"/>
      <c r="N18" s="267">
        <f t="shared" si="0"/>
        <v>0</v>
      </c>
      <c r="O18" s="41"/>
    </row>
    <row r="19" spans="1:15" ht="13.5" customHeight="1" hidden="1">
      <c r="A19" s="268">
        <f t="shared" si="1"/>
        <v>50</v>
      </c>
      <c r="B19" s="269">
        <f t="shared" si="2"/>
        <v>3</v>
      </c>
      <c r="C19" s="270">
        <f t="shared" si="3"/>
        <v>13</v>
      </c>
      <c r="D19" s="271"/>
      <c r="E19" s="272"/>
      <c r="F19" s="272"/>
      <c r="G19" s="273"/>
      <c r="H19" s="274"/>
      <c r="I19" s="275"/>
      <c r="J19" s="276"/>
      <c r="K19" s="494"/>
      <c r="L19" s="494"/>
      <c r="M19" s="495"/>
      <c r="N19" s="267">
        <f t="shared" si="0"/>
        <v>0</v>
      </c>
      <c r="O19" s="41"/>
    </row>
    <row r="20" spans="1:15" ht="13.5" customHeight="1" hidden="1">
      <c r="A20" s="268">
        <f t="shared" si="1"/>
        <v>50</v>
      </c>
      <c r="B20" s="269">
        <f t="shared" si="2"/>
        <v>3</v>
      </c>
      <c r="C20" s="270">
        <f t="shared" si="3"/>
        <v>14</v>
      </c>
      <c r="D20" s="271"/>
      <c r="E20" s="277"/>
      <c r="F20" s="277"/>
      <c r="G20" s="273"/>
      <c r="H20" s="274"/>
      <c r="I20" s="275"/>
      <c r="J20" s="276"/>
      <c r="K20" s="494"/>
      <c r="L20" s="494"/>
      <c r="M20" s="495"/>
      <c r="N20" s="267">
        <f t="shared" si="0"/>
        <v>0</v>
      </c>
      <c r="O20" s="41"/>
    </row>
    <row r="21" spans="1:15" ht="13.5" customHeight="1" hidden="1">
      <c r="A21" s="268">
        <f t="shared" si="1"/>
        <v>50</v>
      </c>
      <c r="B21" s="269">
        <f t="shared" si="2"/>
        <v>3</v>
      </c>
      <c r="C21" s="270">
        <f t="shared" si="3"/>
        <v>15</v>
      </c>
      <c r="D21" s="271"/>
      <c r="E21" s="277"/>
      <c r="F21" s="277"/>
      <c r="G21" s="273"/>
      <c r="H21" s="274"/>
      <c r="I21" s="275"/>
      <c r="J21" s="278"/>
      <c r="K21" s="494"/>
      <c r="L21" s="494"/>
      <c r="M21" s="495"/>
      <c r="N21" s="267">
        <f t="shared" si="0"/>
        <v>0</v>
      </c>
      <c r="O21" s="41"/>
    </row>
    <row r="22" spans="1:15" ht="13.5" customHeight="1" hidden="1">
      <c r="A22" s="268">
        <f t="shared" si="1"/>
        <v>50</v>
      </c>
      <c r="B22" s="269">
        <f t="shared" si="2"/>
        <v>3</v>
      </c>
      <c r="C22" s="270">
        <f t="shared" si="3"/>
        <v>16</v>
      </c>
      <c r="D22" s="271"/>
      <c r="E22" s="272"/>
      <c r="F22" s="279"/>
      <c r="G22" s="273"/>
      <c r="H22" s="274"/>
      <c r="I22" s="275"/>
      <c r="J22" s="276"/>
      <c r="K22" s="494"/>
      <c r="L22" s="494"/>
      <c r="M22" s="495"/>
      <c r="N22" s="267">
        <f t="shared" si="0"/>
        <v>0</v>
      </c>
      <c r="O22" s="41"/>
    </row>
    <row r="23" spans="1:15" ht="13.5" customHeight="1" hidden="1">
      <c r="A23" s="268">
        <f t="shared" si="1"/>
        <v>50</v>
      </c>
      <c r="B23" s="269">
        <f t="shared" si="2"/>
        <v>3</v>
      </c>
      <c r="C23" s="270">
        <f t="shared" si="3"/>
        <v>17</v>
      </c>
      <c r="D23" s="271"/>
      <c r="E23" s="272"/>
      <c r="F23" s="272"/>
      <c r="G23" s="273"/>
      <c r="H23" s="274"/>
      <c r="I23" s="275"/>
      <c r="J23" s="276"/>
      <c r="K23" s="494"/>
      <c r="L23" s="494"/>
      <c r="M23" s="495"/>
      <c r="N23" s="267">
        <f t="shared" si="0"/>
        <v>0</v>
      </c>
      <c r="O23" s="41"/>
    </row>
    <row r="24" spans="1:15" ht="13.5" customHeight="1" hidden="1">
      <c r="A24" s="268">
        <f t="shared" si="1"/>
        <v>50</v>
      </c>
      <c r="B24" s="269">
        <f t="shared" si="2"/>
        <v>3</v>
      </c>
      <c r="C24" s="270">
        <f t="shared" si="3"/>
        <v>18</v>
      </c>
      <c r="D24" s="271"/>
      <c r="E24" s="277"/>
      <c r="F24" s="277"/>
      <c r="G24" s="273"/>
      <c r="H24" s="274"/>
      <c r="I24" s="275"/>
      <c r="J24" s="276"/>
      <c r="K24" s="494"/>
      <c r="L24" s="494"/>
      <c r="M24" s="495"/>
      <c r="N24" s="267">
        <f t="shared" si="0"/>
        <v>0</v>
      </c>
      <c r="O24" s="41"/>
    </row>
    <row r="25" spans="1:15" ht="13.5" customHeight="1" hidden="1">
      <c r="A25" s="268">
        <f t="shared" si="1"/>
        <v>50</v>
      </c>
      <c r="B25" s="269">
        <f t="shared" si="2"/>
        <v>3</v>
      </c>
      <c r="C25" s="270">
        <f t="shared" si="3"/>
        <v>19</v>
      </c>
      <c r="D25" s="271"/>
      <c r="E25" s="277"/>
      <c r="F25" s="277"/>
      <c r="G25" s="273"/>
      <c r="H25" s="274"/>
      <c r="I25" s="275"/>
      <c r="J25" s="278"/>
      <c r="K25" s="494"/>
      <c r="L25" s="494"/>
      <c r="M25" s="495"/>
      <c r="N25" s="267">
        <f t="shared" si="0"/>
        <v>0</v>
      </c>
      <c r="O25" s="41"/>
    </row>
    <row r="26" spans="1:15" ht="13.5" customHeight="1" hidden="1">
      <c r="A26" s="268">
        <f t="shared" si="1"/>
        <v>50</v>
      </c>
      <c r="B26" s="269">
        <f t="shared" si="2"/>
        <v>3</v>
      </c>
      <c r="C26" s="270">
        <f t="shared" si="3"/>
        <v>20</v>
      </c>
      <c r="D26" s="271"/>
      <c r="E26" s="279"/>
      <c r="F26" s="279"/>
      <c r="G26" s="273"/>
      <c r="H26" s="172"/>
      <c r="I26" s="275"/>
      <c r="J26" s="276"/>
      <c r="K26" s="494"/>
      <c r="L26" s="494"/>
      <c r="M26" s="495"/>
      <c r="N26" s="267">
        <f t="shared" si="0"/>
        <v>0</v>
      </c>
      <c r="O26" s="41"/>
    </row>
    <row r="27" spans="1:15" ht="13.5" customHeight="1" hidden="1">
      <c r="A27" s="268">
        <f t="shared" si="1"/>
        <v>50</v>
      </c>
      <c r="B27" s="269">
        <f t="shared" si="2"/>
        <v>3</v>
      </c>
      <c r="C27" s="269">
        <f t="shared" si="3"/>
        <v>21</v>
      </c>
      <c r="D27" s="271"/>
      <c r="E27" s="272"/>
      <c r="F27" s="272"/>
      <c r="G27" s="273"/>
      <c r="H27" s="274"/>
      <c r="I27" s="275"/>
      <c r="J27" s="276"/>
      <c r="K27" s="494"/>
      <c r="L27" s="494"/>
      <c r="M27" s="495"/>
      <c r="N27" s="267">
        <f t="shared" si="0"/>
        <v>0</v>
      </c>
      <c r="O27" s="41"/>
    </row>
    <row r="28" spans="1:15" ht="13.5" customHeight="1" hidden="1">
      <c r="A28" s="268">
        <f t="shared" si="1"/>
        <v>50</v>
      </c>
      <c r="B28" s="269">
        <f t="shared" si="2"/>
        <v>3</v>
      </c>
      <c r="C28" s="269">
        <f t="shared" si="3"/>
        <v>22</v>
      </c>
      <c r="D28" s="271"/>
      <c r="E28" s="272"/>
      <c r="F28" s="272"/>
      <c r="G28" s="273"/>
      <c r="H28" s="274"/>
      <c r="I28" s="275"/>
      <c r="J28" s="276"/>
      <c r="K28" s="494"/>
      <c r="L28" s="494"/>
      <c r="M28" s="495"/>
      <c r="N28" s="267">
        <f t="shared" si="0"/>
        <v>0</v>
      </c>
      <c r="O28" s="41"/>
    </row>
    <row r="29" spans="1:15" ht="13.5" customHeight="1" hidden="1">
      <c r="A29" s="268">
        <f t="shared" si="1"/>
        <v>50</v>
      </c>
      <c r="B29" s="269">
        <f t="shared" si="2"/>
        <v>3</v>
      </c>
      <c r="C29" s="269">
        <f t="shared" si="3"/>
        <v>23</v>
      </c>
      <c r="D29" s="271"/>
      <c r="E29" s="272"/>
      <c r="F29" s="272"/>
      <c r="G29" s="273"/>
      <c r="H29" s="274"/>
      <c r="I29" s="275"/>
      <c r="J29" s="278"/>
      <c r="K29" s="494"/>
      <c r="L29" s="494"/>
      <c r="M29" s="495"/>
      <c r="N29" s="267">
        <f t="shared" si="0"/>
        <v>0</v>
      </c>
      <c r="O29" s="41"/>
    </row>
    <row r="30" spans="1:15" ht="13.5" customHeight="1" hidden="1">
      <c r="A30" s="268">
        <f t="shared" si="1"/>
        <v>50</v>
      </c>
      <c r="B30" s="269">
        <f t="shared" si="2"/>
        <v>3</v>
      </c>
      <c r="C30" s="269">
        <f t="shared" si="3"/>
        <v>24</v>
      </c>
      <c r="D30" s="271"/>
      <c r="E30" s="272"/>
      <c r="F30" s="272"/>
      <c r="G30" s="273"/>
      <c r="H30" s="274"/>
      <c r="I30" s="275"/>
      <c r="J30" s="276"/>
      <c r="K30" s="494"/>
      <c r="L30" s="494"/>
      <c r="M30" s="495"/>
      <c r="N30" s="267">
        <f t="shared" si="0"/>
        <v>0</v>
      </c>
      <c r="O30" s="41"/>
    </row>
    <row r="31" spans="1:15" ht="13.5" customHeight="1" hidden="1">
      <c r="A31" s="268">
        <f t="shared" si="1"/>
        <v>50</v>
      </c>
      <c r="B31" s="269">
        <f t="shared" si="2"/>
        <v>3</v>
      </c>
      <c r="C31" s="269">
        <f t="shared" si="3"/>
        <v>25</v>
      </c>
      <c r="D31" s="271"/>
      <c r="E31" s="272"/>
      <c r="F31" s="272"/>
      <c r="G31" s="273"/>
      <c r="H31" s="274"/>
      <c r="I31" s="275"/>
      <c r="J31" s="276"/>
      <c r="K31" s="494"/>
      <c r="L31" s="494"/>
      <c r="M31" s="495"/>
      <c r="N31" s="267">
        <f t="shared" si="0"/>
        <v>0</v>
      </c>
      <c r="O31" s="41"/>
    </row>
    <row r="32" spans="1:15" ht="13.5" customHeight="1" hidden="1">
      <c r="A32" s="268">
        <f t="shared" si="1"/>
        <v>50</v>
      </c>
      <c r="B32" s="269">
        <f t="shared" si="2"/>
        <v>3</v>
      </c>
      <c r="C32" s="269">
        <f t="shared" si="3"/>
        <v>26</v>
      </c>
      <c r="D32" s="271"/>
      <c r="E32" s="272"/>
      <c r="F32" s="272"/>
      <c r="G32" s="273"/>
      <c r="H32" s="274"/>
      <c r="I32" s="275"/>
      <c r="J32" s="276"/>
      <c r="K32" s="494"/>
      <c r="L32" s="494"/>
      <c r="M32" s="495"/>
      <c r="N32" s="267">
        <f t="shared" si="0"/>
        <v>0</v>
      </c>
      <c r="O32" s="41"/>
    </row>
    <row r="33" spans="1:15" ht="13.5" customHeight="1" hidden="1">
      <c r="A33" s="268">
        <f t="shared" si="1"/>
        <v>50</v>
      </c>
      <c r="B33" s="269">
        <f t="shared" si="2"/>
        <v>3</v>
      </c>
      <c r="C33" s="269">
        <f t="shared" si="3"/>
        <v>27</v>
      </c>
      <c r="D33" s="271"/>
      <c r="E33" s="272"/>
      <c r="F33" s="272"/>
      <c r="G33" s="273"/>
      <c r="H33" s="274"/>
      <c r="I33" s="275"/>
      <c r="J33" s="278"/>
      <c r="K33" s="494"/>
      <c r="L33" s="494"/>
      <c r="M33" s="495"/>
      <c r="N33" s="267">
        <f t="shared" si="0"/>
        <v>0</v>
      </c>
      <c r="O33" s="41"/>
    </row>
    <row r="34" spans="1:15" ht="13.5" customHeight="1" hidden="1">
      <c r="A34" s="268">
        <f t="shared" si="1"/>
        <v>50</v>
      </c>
      <c r="B34" s="269">
        <f t="shared" si="2"/>
        <v>3</v>
      </c>
      <c r="C34" s="269">
        <f t="shared" si="3"/>
        <v>28</v>
      </c>
      <c r="D34" s="271"/>
      <c r="E34" s="272"/>
      <c r="F34" s="272"/>
      <c r="G34" s="273"/>
      <c r="H34" s="274"/>
      <c r="I34" s="275"/>
      <c r="J34" s="278"/>
      <c r="K34" s="494"/>
      <c r="L34" s="494"/>
      <c r="M34" s="495"/>
      <c r="N34" s="267">
        <f t="shared" si="0"/>
        <v>0</v>
      </c>
      <c r="O34" s="41"/>
    </row>
    <row r="35" spans="1:15" ht="13.5" customHeight="1" hidden="1">
      <c r="A35" s="268">
        <f t="shared" si="1"/>
        <v>50</v>
      </c>
      <c r="B35" s="269">
        <f t="shared" si="2"/>
        <v>3</v>
      </c>
      <c r="C35" s="269">
        <f t="shared" si="3"/>
        <v>29</v>
      </c>
      <c r="D35" s="271"/>
      <c r="E35" s="272"/>
      <c r="F35" s="272"/>
      <c r="G35" s="273"/>
      <c r="H35" s="274"/>
      <c r="I35" s="282"/>
      <c r="J35" s="276"/>
      <c r="K35" s="494"/>
      <c r="L35" s="494"/>
      <c r="M35" s="495"/>
      <c r="N35" s="267">
        <f t="shared" si="0"/>
        <v>0</v>
      </c>
      <c r="O35" s="41"/>
    </row>
    <row r="36" spans="1:15" ht="13.5" customHeight="1" hidden="1">
      <c r="A36" s="268">
        <f t="shared" si="1"/>
        <v>50</v>
      </c>
      <c r="B36" s="269">
        <f t="shared" si="2"/>
        <v>3</v>
      </c>
      <c r="C36" s="269">
        <f t="shared" si="3"/>
        <v>30</v>
      </c>
      <c r="D36" s="271"/>
      <c r="E36" s="97"/>
      <c r="F36" s="97"/>
      <c r="G36" s="273"/>
      <c r="H36" s="283"/>
      <c r="I36" s="275"/>
      <c r="J36" s="276"/>
      <c r="K36" s="494"/>
      <c r="L36" s="494"/>
      <c r="M36" s="495"/>
      <c r="N36" s="267">
        <f t="shared" si="0"/>
        <v>0</v>
      </c>
      <c r="O36" s="41"/>
    </row>
    <row r="37" spans="1:15" ht="13.5" customHeight="1" hidden="1">
      <c r="A37" s="268">
        <f t="shared" si="1"/>
        <v>50</v>
      </c>
      <c r="B37" s="269">
        <f t="shared" si="2"/>
        <v>3</v>
      </c>
      <c r="C37" s="269">
        <f t="shared" si="3"/>
        <v>31</v>
      </c>
      <c r="D37" s="271"/>
      <c r="E37" s="272"/>
      <c r="F37" s="272"/>
      <c r="G37" s="273"/>
      <c r="H37" s="274"/>
      <c r="I37" s="275"/>
      <c r="J37" s="276"/>
      <c r="K37" s="494"/>
      <c r="L37" s="494"/>
      <c r="M37" s="495"/>
      <c r="N37" s="267">
        <f t="shared" si="0"/>
        <v>0</v>
      </c>
      <c r="O37" s="41"/>
    </row>
    <row r="38" spans="1:15" ht="13.5" customHeight="1" hidden="1">
      <c r="A38" s="268">
        <f t="shared" si="1"/>
        <v>50</v>
      </c>
      <c r="B38" s="269">
        <f t="shared" si="2"/>
        <v>3</v>
      </c>
      <c r="C38" s="269">
        <f t="shared" si="3"/>
        <v>32</v>
      </c>
      <c r="D38" s="271"/>
      <c r="E38" s="272"/>
      <c r="F38" s="272"/>
      <c r="G38" s="273"/>
      <c r="H38" s="274"/>
      <c r="I38" s="275"/>
      <c r="J38" s="278"/>
      <c r="K38" s="494"/>
      <c r="L38" s="494"/>
      <c r="M38" s="495"/>
      <c r="N38" s="267">
        <f t="shared" si="0"/>
        <v>0</v>
      </c>
      <c r="O38" s="41"/>
    </row>
    <row r="39" spans="1:15" ht="13.5" customHeight="1" hidden="1">
      <c r="A39" s="268">
        <f t="shared" si="1"/>
        <v>50</v>
      </c>
      <c r="B39" s="269">
        <f t="shared" si="2"/>
        <v>3</v>
      </c>
      <c r="C39" s="269">
        <f t="shared" si="3"/>
        <v>33</v>
      </c>
      <c r="D39" s="271"/>
      <c r="E39" s="272"/>
      <c r="F39" s="277"/>
      <c r="G39" s="273"/>
      <c r="H39" s="274"/>
      <c r="I39" s="275"/>
      <c r="J39" s="276"/>
      <c r="K39" s="494"/>
      <c r="L39" s="494"/>
      <c r="M39" s="495"/>
      <c r="N39" s="267">
        <f t="shared" si="0"/>
        <v>0</v>
      </c>
      <c r="O39" s="41"/>
    </row>
    <row r="40" spans="1:15" ht="13.5" customHeight="1" hidden="1">
      <c r="A40" s="268">
        <f t="shared" si="1"/>
        <v>50</v>
      </c>
      <c r="B40" s="269">
        <f t="shared" si="2"/>
        <v>3</v>
      </c>
      <c r="C40" s="269">
        <f t="shared" si="3"/>
        <v>34</v>
      </c>
      <c r="D40" s="271"/>
      <c r="E40" s="272"/>
      <c r="F40" s="277"/>
      <c r="G40" s="273"/>
      <c r="H40" s="274"/>
      <c r="I40" s="275"/>
      <c r="J40" s="276"/>
      <c r="K40" s="494"/>
      <c r="L40" s="494"/>
      <c r="M40" s="495"/>
      <c r="N40" s="267">
        <f t="shared" si="0"/>
        <v>0</v>
      </c>
      <c r="O40" s="41"/>
    </row>
    <row r="41" spans="1:15" ht="13.5" customHeight="1" hidden="1">
      <c r="A41" s="268">
        <f t="shared" si="1"/>
        <v>50</v>
      </c>
      <c r="B41" s="269">
        <f t="shared" si="2"/>
        <v>3</v>
      </c>
      <c r="C41" s="269">
        <f t="shared" si="3"/>
        <v>35</v>
      </c>
      <c r="D41" s="271"/>
      <c r="E41" s="272"/>
      <c r="F41" s="277"/>
      <c r="G41" s="273"/>
      <c r="H41" s="274"/>
      <c r="I41" s="275"/>
      <c r="J41" s="276"/>
      <c r="K41" s="494"/>
      <c r="L41" s="494"/>
      <c r="M41" s="495"/>
      <c r="N41" s="267">
        <f t="shared" si="0"/>
        <v>0</v>
      </c>
      <c r="O41" s="41"/>
    </row>
    <row r="42" spans="1:15" ht="13.5" customHeight="1" hidden="1">
      <c r="A42" s="268">
        <f t="shared" si="1"/>
        <v>50</v>
      </c>
      <c r="B42" s="269">
        <f t="shared" si="2"/>
        <v>3</v>
      </c>
      <c r="C42" s="269">
        <f t="shared" si="3"/>
        <v>36</v>
      </c>
      <c r="D42" s="271"/>
      <c r="E42" s="272"/>
      <c r="F42" s="277"/>
      <c r="G42" s="273"/>
      <c r="H42" s="274"/>
      <c r="I42" s="275"/>
      <c r="J42" s="278"/>
      <c r="K42" s="494"/>
      <c r="L42" s="494"/>
      <c r="M42" s="495"/>
      <c r="N42" s="267">
        <f t="shared" si="0"/>
        <v>0</v>
      </c>
      <c r="O42" s="41"/>
    </row>
    <row r="43" spans="1:15" ht="13.5" customHeight="1" hidden="1">
      <c r="A43" s="268">
        <f t="shared" si="1"/>
        <v>50</v>
      </c>
      <c r="B43" s="269">
        <f t="shared" si="2"/>
        <v>3</v>
      </c>
      <c r="C43" s="269">
        <f t="shared" si="3"/>
        <v>37</v>
      </c>
      <c r="D43" s="271"/>
      <c r="E43" s="272"/>
      <c r="F43" s="277"/>
      <c r="G43" s="273"/>
      <c r="H43" s="274"/>
      <c r="I43" s="275"/>
      <c r="J43" s="278"/>
      <c r="K43" s="494"/>
      <c r="L43" s="494"/>
      <c r="M43" s="495"/>
      <c r="N43" s="267">
        <f t="shared" si="0"/>
        <v>0</v>
      </c>
      <c r="O43" s="41"/>
    </row>
    <row r="44" spans="1:15" ht="13.5" customHeight="1" hidden="1">
      <c r="A44" s="268">
        <f t="shared" si="1"/>
        <v>50</v>
      </c>
      <c r="B44" s="269">
        <f t="shared" si="2"/>
        <v>3</v>
      </c>
      <c r="C44" s="269">
        <f t="shared" si="3"/>
        <v>38</v>
      </c>
      <c r="D44" s="271"/>
      <c r="E44" s="277"/>
      <c r="F44" s="277"/>
      <c r="G44" s="273"/>
      <c r="H44" s="274"/>
      <c r="I44" s="275"/>
      <c r="J44" s="278"/>
      <c r="K44" s="494"/>
      <c r="L44" s="494"/>
      <c r="M44" s="495"/>
      <c r="N44" s="267">
        <f t="shared" si="0"/>
        <v>0</v>
      </c>
      <c r="O44" s="41"/>
    </row>
    <row r="45" spans="1:15" ht="13.5" customHeight="1" hidden="1">
      <c r="A45" s="268">
        <f t="shared" si="1"/>
        <v>50</v>
      </c>
      <c r="B45" s="269">
        <f t="shared" si="2"/>
        <v>3</v>
      </c>
      <c r="C45" s="269">
        <f t="shared" si="3"/>
        <v>39</v>
      </c>
      <c r="D45" s="271"/>
      <c r="E45" s="277"/>
      <c r="F45" s="277"/>
      <c r="G45" s="273"/>
      <c r="H45" s="274"/>
      <c r="I45" s="275"/>
      <c r="J45" s="278"/>
      <c r="K45" s="494"/>
      <c r="L45" s="494"/>
      <c r="M45" s="495"/>
      <c r="N45" s="267">
        <f t="shared" si="0"/>
        <v>0</v>
      </c>
      <c r="O45" s="41"/>
    </row>
    <row r="46" spans="1:15" ht="13.5" customHeight="1" thickBot="1">
      <c r="A46" s="284">
        <f t="shared" si="1"/>
        <v>50</v>
      </c>
      <c r="B46" s="285">
        <f t="shared" si="2"/>
        <v>3</v>
      </c>
      <c r="C46" s="285">
        <f t="shared" si="3"/>
        <v>40</v>
      </c>
      <c r="D46" s="286"/>
      <c r="E46" s="287"/>
      <c r="F46" s="287"/>
      <c r="G46" s="288"/>
      <c r="H46" s="289"/>
      <c r="I46" s="290"/>
      <c r="J46" s="421"/>
      <c r="K46" s="492"/>
      <c r="L46" s="492"/>
      <c r="M46" s="493"/>
      <c r="N46" s="267">
        <f t="shared" si="0"/>
        <v>0</v>
      </c>
      <c r="O46" s="41"/>
    </row>
    <row r="47" spans="1:15" ht="6.75" customHeight="1" thickTop="1">
      <c r="A47" s="292"/>
      <c r="B47" s="292"/>
      <c r="C47" s="292"/>
      <c r="D47" s="292"/>
      <c r="E47" s="293"/>
      <c r="F47" s="293"/>
      <c r="G47" s="294"/>
      <c r="H47" s="295"/>
      <c r="I47" s="296"/>
      <c r="J47" s="195"/>
      <c r="K47" s="239"/>
      <c r="L47" s="239"/>
      <c r="M47" s="297"/>
      <c r="N47" s="298"/>
      <c r="O47" s="41"/>
    </row>
    <row r="48" spans="1:15" ht="12.75" customHeight="1">
      <c r="A48" s="299" t="s">
        <v>81</v>
      </c>
      <c r="B48" s="300"/>
      <c r="C48" s="300"/>
      <c r="D48" s="300"/>
      <c r="E48" s="185" t="s">
        <v>59</v>
      </c>
      <c r="F48" s="301"/>
      <c r="G48" s="302"/>
      <c r="H48" s="303"/>
      <c r="I48" s="304"/>
      <c r="J48" s="305"/>
      <c r="K48" s="305"/>
      <c r="L48" s="305"/>
      <c r="M48" s="306"/>
      <c r="O48" s="41"/>
    </row>
    <row r="49" spans="1:15" ht="12.75" customHeight="1">
      <c r="A49" s="193"/>
      <c r="B49" s="307"/>
      <c r="C49" s="307"/>
      <c r="D49" s="307"/>
      <c r="E49" s="191" t="s">
        <v>62</v>
      </c>
      <c r="F49" s="308"/>
      <c r="G49" s="309"/>
      <c r="H49" s="310"/>
      <c r="I49" s="311"/>
      <c r="J49" s="195"/>
      <c r="K49" s="195"/>
      <c r="L49" s="195"/>
      <c r="M49" s="197"/>
      <c r="O49" s="41"/>
    </row>
    <row r="50" spans="1:15" ht="12.75" customHeight="1">
      <c r="A50" s="193"/>
      <c r="B50" s="307"/>
      <c r="C50" s="307"/>
      <c r="D50" s="307"/>
      <c r="E50" s="191" t="s">
        <v>60</v>
      </c>
      <c r="F50" s="308"/>
      <c r="G50" s="309"/>
      <c r="H50" s="310"/>
      <c r="I50" s="311"/>
      <c r="J50" s="195"/>
      <c r="K50" s="195"/>
      <c r="L50" s="195"/>
      <c r="M50" s="197"/>
      <c r="O50" s="41"/>
    </row>
    <row r="51" spans="1:15" ht="12.75" customHeight="1">
      <c r="A51" s="193"/>
      <c r="B51" s="307"/>
      <c r="C51" s="307"/>
      <c r="D51" s="307"/>
      <c r="E51" s="191" t="s">
        <v>61</v>
      </c>
      <c r="F51" s="308"/>
      <c r="G51" s="309"/>
      <c r="H51" s="310"/>
      <c r="I51" s="311"/>
      <c r="J51" s="195"/>
      <c r="K51" s="195"/>
      <c r="L51" s="195"/>
      <c r="M51" s="197"/>
      <c r="O51" s="41"/>
    </row>
    <row r="52" spans="1:15" ht="12.75" customHeight="1">
      <c r="A52" s="312"/>
      <c r="B52" s="313"/>
      <c r="C52" s="313"/>
      <c r="D52" s="313"/>
      <c r="E52" s="199"/>
      <c r="F52" s="314"/>
      <c r="G52" s="315"/>
      <c r="H52" s="316"/>
      <c r="I52" s="317"/>
      <c r="J52" s="201"/>
      <c r="K52" s="201"/>
      <c r="L52" s="201"/>
      <c r="M52" s="203"/>
      <c r="O52" s="41"/>
    </row>
    <row r="53" spans="1:15" ht="24.75" customHeight="1">
      <c r="A53" s="134" t="s">
        <v>82</v>
      </c>
      <c r="B53" s="134"/>
      <c r="C53" s="134"/>
      <c r="D53" s="134"/>
      <c r="E53" s="318"/>
      <c r="F53" s="318"/>
      <c r="G53" s="319"/>
      <c r="H53" s="320"/>
      <c r="I53" s="321"/>
      <c r="J53" s="322"/>
      <c r="K53" s="322"/>
      <c r="L53" s="322"/>
      <c r="M53" s="323"/>
      <c r="O53" s="41"/>
    </row>
    <row r="54" spans="1:15" ht="12.75" customHeight="1">
      <c r="A54" s="496" t="s">
        <v>66</v>
      </c>
      <c r="B54" s="497"/>
      <c r="C54" s="497"/>
      <c r="D54" s="498"/>
      <c r="E54" s="237"/>
      <c r="F54" s="237"/>
      <c r="G54" s="238"/>
      <c r="H54" s="95" t="s">
        <v>67</v>
      </c>
      <c r="I54" s="95" t="s">
        <v>83</v>
      </c>
      <c r="J54" s="236" t="s">
        <v>84</v>
      </c>
      <c r="K54" s="496" t="s">
        <v>70</v>
      </c>
      <c r="L54" s="497"/>
      <c r="M54" s="498"/>
      <c r="N54" s="324" t="s">
        <v>85</v>
      </c>
      <c r="O54" s="41"/>
    </row>
    <row r="55" spans="1:15" ht="12.75" customHeight="1">
      <c r="A55" s="241"/>
      <c r="B55" s="139"/>
      <c r="C55" s="139"/>
      <c r="D55" s="242"/>
      <c r="E55" s="134" t="s">
        <v>72</v>
      </c>
      <c r="F55" s="134"/>
      <c r="G55" s="100"/>
      <c r="H55" s="135"/>
      <c r="I55" s="135" t="s">
        <v>86</v>
      </c>
      <c r="J55" s="241" t="s">
        <v>87</v>
      </c>
      <c r="K55" s="523" t="s">
        <v>75</v>
      </c>
      <c r="L55" s="524"/>
      <c r="M55" s="525"/>
      <c r="N55" s="325" t="s">
        <v>88</v>
      </c>
      <c r="O55" s="41"/>
    </row>
    <row r="56" spans="1:15" ht="12.75" customHeight="1">
      <c r="A56" s="509" t="s">
        <v>77</v>
      </c>
      <c r="B56" s="510"/>
      <c r="C56" s="510"/>
      <c r="D56" s="511"/>
      <c r="E56" s="246"/>
      <c r="F56" s="246"/>
      <c r="G56" s="247"/>
      <c r="H56" s="133" t="s">
        <v>78</v>
      </c>
      <c r="I56" s="133" t="s">
        <v>89</v>
      </c>
      <c r="J56" s="244" t="s">
        <v>90</v>
      </c>
      <c r="K56" s="509" t="s">
        <v>79</v>
      </c>
      <c r="L56" s="510"/>
      <c r="M56" s="511"/>
      <c r="N56" s="326" t="s">
        <v>80</v>
      </c>
      <c r="O56" s="41"/>
    </row>
    <row r="57" spans="1:15" ht="4.5" customHeight="1" thickBot="1">
      <c r="A57" s="245"/>
      <c r="B57" s="245"/>
      <c r="C57" s="245"/>
      <c r="D57" s="245"/>
      <c r="E57" s="246"/>
      <c r="F57" s="246"/>
      <c r="G57" s="247"/>
      <c r="H57" s="245"/>
      <c r="I57" s="139"/>
      <c r="J57" s="245"/>
      <c r="K57" s="245"/>
      <c r="L57" s="245"/>
      <c r="M57" s="245"/>
      <c r="N57" s="327"/>
      <c r="O57" s="41"/>
    </row>
    <row r="58" spans="1:15" ht="15" customHeight="1" thickTop="1">
      <c r="A58" s="328">
        <f>A46</f>
        <v>50</v>
      </c>
      <c r="B58" s="329">
        <f>B46</f>
        <v>3</v>
      </c>
      <c r="C58" s="329">
        <f>C46+1</f>
        <v>41</v>
      </c>
      <c r="D58" s="261">
        <v>22</v>
      </c>
      <c r="E58" s="330" t="s">
        <v>91</v>
      </c>
      <c r="F58" s="331"/>
      <c r="G58" s="330"/>
      <c r="H58" s="332" t="s">
        <v>92</v>
      </c>
      <c r="I58" s="333">
        <v>91.2</v>
      </c>
      <c r="J58" s="334">
        <v>8011</v>
      </c>
      <c r="K58" s="472" t="s">
        <v>93</v>
      </c>
      <c r="L58" s="473"/>
      <c r="M58" s="474"/>
      <c r="N58" s="327"/>
      <c r="O58" s="41"/>
    </row>
    <row r="59" spans="1:15" ht="15" customHeight="1">
      <c r="A59" s="268">
        <f aca="true" t="shared" si="4" ref="A59:A66">A58</f>
        <v>50</v>
      </c>
      <c r="B59" s="269">
        <f aca="true" t="shared" si="5" ref="B59:B66">B58</f>
        <v>3</v>
      </c>
      <c r="C59" s="269">
        <f aca="true" t="shared" si="6" ref="C59:C66">C58+1</f>
        <v>42</v>
      </c>
      <c r="D59" s="271">
        <f>D58</f>
        <v>22</v>
      </c>
      <c r="E59" s="279" t="s">
        <v>94</v>
      </c>
      <c r="F59" s="335"/>
      <c r="G59" s="279"/>
      <c r="H59" s="336" t="s">
        <v>92</v>
      </c>
      <c r="I59" s="337">
        <v>8.8</v>
      </c>
      <c r="J59" s="338">
        <f aca="true" t="shared" si="7" ref="J59:J64">J58+1</f>
        <v>8012</v>
      </c>
      <c r="K59" s="499" t="s">
        <v>93</v>
      </c>
      <c r="L59" s="494"/>
      <c r="M59" s="495"/>
      <c r="N59" s="327"/>
      <c r="O59" s="41"/>
    </row>
    <row r="60" spans="1:15" ht="15" customHeight="1">
      <c r="A60" s="268">
        <f t="shared" si="4"/>
        <v>50</v>
      </c>
      <c r="B60" s="269">
        <f t="shared" si="5"/>
        <v>3</v>
      </c>
      <c r="C60" s="269">
        <f t="shared" si="6"/>
        <v>43</v>
      </c>
      <c r="D60" s="271"/>
      <c r="E60" s="272"/>
      <c r="F60" s="272"/>
      <c r="G60" s="339"/>
      <c r="H60" s="340"/>
      <c r="I60" s="280"/>
      <c r="J60" s="338">
        <f t="shared" si="7"/>
        <v>8013</v>
      </c>
      <c r="K60" s="499"/>
      <c r="L60" s="494"/>
      <c r="M60" s="495"/>
      <c r="N60" s="327"/>
      <c r="O60" s="41"/>
    </row>
    <row r="61" spans="1:15" ht="15" customHeight="1">
      <c r="A61" s="268">
        <f t="shared" si="4"/>
        <v>50</v>
      </c>
      <c r="B61" s="269">
        <f t="shared" si="5"/>
        <v>3</v>
      </c>
      <c r="C61" s="269">
        <f t="shared" si="6"/>
        <v>44</v>
      </c>
      <c r="D61" s="271">
        <v>23</v>
      </c>
      <c r="E61" s="486" t="s">
        <v>95</v>
      </c>
      <c r="F61" s="487"/>
      <c r="G61" s="488"/>
      <c r="H61" s="336" t="s">
        <v>96</v>
      </c>
      <c r="I61" s="276">
        <v>37100</v>
      </c>
      <c r="J61" s="338">
        <f t="shared" si="7"/>
        <v>8014</v>
      </c>
      <c r="K61" s="500" t="s">
        <v>50</v>
      </c>
      <c r="L61" s="501"/>
      <c r="M61" s="502"/>
      <c r="N61" s="327"/>
      <c r="O61" s="41"/>
    </row>
    <row r="62" spans="1:15" ht="15" customHeight="1">
      <c r="A62" s="268">
        <f t="shared" si="4"/>
        <v>50</v>
      </c>
      <c r="B62" s="269">
        <f t="shared" si="5"/>
        <v>3</v>
      </c>
      <c r="C62" s="269">
        <f t="shared" si="6"/>
        <v>45</v>
      </c>
      <c r="D62" s="271"/>
      <c r="E62" s="422"/>
      <c r="F62" s="277"/>
      <c r="G62" s="348"/>
      <c r="H62" s="344"/>
      <c r="I62" s="280"/>
      <c r="J62" s="338">
        <f t="shared" si="7"/>
        <v>8015</v>
      </c>
      <c r="K62" s="499"/>
      <c r="L62" s="494"/>
      <c r="M62" s="495"/>
      <c r="N62" s="327"/>
      <c r="O62" s="41"/>
    </row>
    <row r="63" spans="1:15" ht="15" customHeight="1">
      <c r="A63" s="268">
        <f t="shared" si="4"/>
        <v>50</v>
      </c>
      <c r="B63" s="269">
        <f t="shared" si="5"/>
        <v>3</v>
      </c>
      <c r="C63" s="269">
        <f t="shared" si="6"/>
        <v>46</v>
      </c>
      <c r="D63" s="271">
        <v>24</v>
      </c>
      <c r="E63" s="423" t="s">
        <v>103</v>
      </c>
      <c r="F63" s="424"/>
      <c r="G63" s="425"/>
      <c r="H63" s="342" t="s">
        <v>92</v>
      </c>
      <c r="I63" s="337">
        <v>8</v>
      </c>
      <c r="J63" s="338">
        <f t="shared" si="7"/>
        <v>8016</v>
      </c>
      <c r="K63" s="500" t="s">
        <v>50</v>
      </c>
      <c r="L63" s="501"/>
      <c r="M63" s="502"/>
      <c r="N63" s="327"/>
      <c r="O63" s="41"/>
    </row>
    <row r="64" spans="1:15" ht="15" customHeight="1">
      <c r="A64" s="268">
        <f t="shared" si="4"/>
        <v>50</v>
      </c>
      <c r="B64" s="269">
        <f t="shared" si="5"/>
        <v>3</v>
      </c>
      <c r="C64" s="269">
        <f t="shared" si="6"/>
        <v>47</v>
      </c>
      <c r="D64" s="271">
        <v>24</v>
      </c>
      <c r="E64" s="423" t="s">
        <v>104</v>
      </c>
      <c r="F64" s="277"/>
      <c r="G64" s="348"/>
      <c r="H64" s="426" t="s">
        <v>92</v>
      </c>
      <c r="I64" s="337">
        <v>8.7</v>
      </c>
      <c r="J64" s="338">
        <f t="shared" si="7"/>
        <v>8017</v>
      </c>
      <c r="K64" s="500" t="s">
        <v>50</v>
      </c>
      <c r="L64" s="501"/>
      <c r="M64" s="502"/>
      <c r="N64" s="327"/>
      <c r="O64" s="41"/>
    </row>
    <row r="65" spans="1:15" ht="15" customHeight="1">
      <c r="A65" s="268">
        <f t="shared" si="4"/>
        <v>50</v>
      </c>
      <c r="B65" s="269">
        <f t="shared" si="5"/>
        <v>3</v>
      </c>
      <c r="C65" s="269">
        <f t="shared" si="6"/>
        <v>48</v>
      </c>
      <c r="D65" s="271">
        <v>24</v>
      </c>
      <c r="E65" s="423" t="s">
        <v>105</v>
      </c>
      <c r="F65" s="277"/>
      <c r="G65" s="348"/>
      <c r="H65" s="426" t="s">
        <v>92</v>
      </c>
      <c r="I65" s="350">
        <v>12.8</v>
      </c>
      <c r="J65" s="427">
        <v>8018</v>
      </c>
      <c r="K65" s="500" t="s">
        <v>50</v>
      </c>
      <c r="L65" s="501"/>
      <c r="M65" s="502"/>
      <c r="N65" s="327"/>
      <c r="O65" s="41"/>
    </row>
    <row r="66" spans="1:15" ht="15" customHeight="1" hidden="1">
      <c r="A66" s="268">
        <f t="shared" si="4"/>
        <v>50</v>
      </c>
      <c r="B66" s="269">
        <f t="shared" si="5"/>
        <v>3</v>
      </c>
      <c r="C66" s="269">
        <f t="shared" si="6"/>
        <v>49</v>
      </c>
      <c r="D66" s="271"/>
      <c r="E66" s="423"/>
      <c r="F66" s="428"/>
      <c r="G66" s="429"/>
      <c r="H66" s="426"/>
      <c r="I66" s="350"/>
      <c r="J66" s="338">
        <v>8019</v>
      </c>
      <c r="K66" s="500"/>
      <c r="L66" s="501"/>
      <c r="M66" s="502"/>
      <c r="N66" s="327"/>
      <c r="O66" s="41"/>
    </row>
    <row r="67" spans="1:15" ht="15" customHeight="1" hidden="1">
      <c r="A67" s="268">
        <f aca="true" t="shared" si="8" ref="A67:B69">A64</f>
        <v>50</v>
      </c>
      <c r="B67" s="269">
        <f t="shared" si="8"/>
        <v>3</v>
      </c>
      <c r="C67" s="269">
        <f>C64+1</f>
        <v>48</v>
      </c>
      <c r="D67" s="271"/>
      <c r="E67" s="423"/>
      <c r="F67" s="277"/>
      <c r="G67" s="348"/>
      <c r="H67" s="426"/>
      <c r="I67" s="337"/>
      <c r="J67" s="427">
        <v>8018</v>
      </c>
      <c r="K67" s="500"/>
      <c r="L67" s="501"/>
      <c r="M67" s="502"/>
      <c r="N67" s="327"/>
      <c r="O67" s="41"/>
    </row>
    <row r="68" spans="1:15" ht="15" customHeight="1" hidden="1">
      <c r="A68" s="268">
        <f t="shared" si="8"/>
        <v>50</v>
      </c>
      <c r="B68" s="269">
        <f t="shared" si="8"/>
        <v>3</v>
      </c>
      <c r="C68" s="269">
        <f>C65+1</f>
        <v>49</v>
      </c>
      <c r="D68" s="271"/>
      <c r="E68" s="423"/>
      <c r="F68" s="428"/>
      <c r="G68" s="429"/>
      <c r="H68" s="426"/>
      <c r="I68" s="350"/>
      <c r="J68" s="338">
        <v>8019</v>
      </c>
      <c r="K68" s="500"/>
      <c r="L68" s="501"/>
      <c r="M68" s="502"/>
      <c r="N68" s="327"/>
      <c r="O68" s="41"/>
    </row>
    <row r="69" spans="1:15" ht="15" customHeight="1" thickBot="1">
      <c r="A69" s="284">
        <f t="shared" si="8"/>
        <v>50</v>
      </c>
      <c r="B69" s="285">
        <f t="shared" si="8"/>
        <v>3</v>
      </c>
      <c r="C69" s="285">
        <f>C66+1</f>
        <v>50</v>
      </c>
      <c r="D69" s="286"/>
      <c r="E69" s="430"/>
      <c r="F69" s="351"/>
      <c r="G69" s="352"/>
      <c r="H69" s="353"/>
      <c r="I69" s="431"/>
      <c r="J69" s="355">
        <f>J66+1</f>
        <v>8020</v>
      </c>
      <c r="K69" s="491"/>
      <c r="L69" s="492"/>
      <c r="M69" s="493"/>
      <c r="N69" s="327"/>
      <c r="O69" s="41"/>
    </row>
    <row r="70" spans="1:15" ht="6.75" customHeight="1" thickTop="1">
      <c r="A70" s="356"/>
      <c r="B70" s="356"/>
      <c r="C70" s="356"/>
      <c r="D70" s="356"/>
      <c r="E70" s="357"/>
      <c r="F70" s="357"/>
      <c r="G70" s="358"/>
      <c r="H70" s="356"/>
      <c r="I70" s="356"/>
      <c r="J70" s="356"/>
      <c r="K70" s="356"/>
      <c r="L70" s="356"/>
      <c r="M70" s="356"/>
      <c r="N70" s="327"/>
      <c r="O70" s="41"/>
    </row>
    <row r="71" spans="1:15" ht="13.5" customHeight="1" hidden="1" thickTop="1">
      <c r="A71" s="475">
        <f>A69</f>
        <v>50</v>
      </c>
      <c r="B71" s="477">
        <f>B69</f>
        <v>3</v>
      </c>
      <c r="C71" s="477">
        <f>C69+1</f>
        <v>51</v>
      </c>
      <c r="D71" s="261">
        <f>'[1]594'!D14</f>
        <v>41</v>
      </c>
      <c r="E71" s="468" t="str">
        <f>'[1]594'!E14</f>
        <v>Výstavba dálnice D 26,5/120 (bez mostů a tunelů)</v>
      </c>
      <c r="F71" s="469"/>
      <c r="G71" s="359" t="str">
        <f>'[1]594'!G14</f>
        <v>délka</v>
      </c>
      <c r="H71" s="95" t="str">
        <f>'[1]594'!H14</f>
        <v>m</v>
      </c>
      <c r="I71" s="360"/>
      <c r="J71" s="361">
        <f>J69+1</f>
        <v>8021</v>
      </c>
      <c r="K71" s="472" t="s">
        <v>50</v>
      </c>
      <c r="L71" s="473"/>
      <c r="M71" s="474"/>
      <c r="N71" s="483">
        <f>I71*I72</f>
        <v>0</v>
      </c>
      <c r="O71" s="41"/>
    </row>
    <row r="72" spans="1:15" ht="13.5" customHeight="1" hidden="1">
      <c r="A72" s="476"/>
      <c r="B72" s="467"/>
      <c r="C72" s="467"/>
      <c r="D72" s="286">
        <f>'[1]594'!D15</f>
        <v>42</v>
      </c>
      <c r="E72" s="470"/>
      <c r="F72" s="471"/>
      <c r="G72" s="362" t="str">
        <f>'[1]594'!G15</f>
        <v> měrné náklady </v>
      </c>
      <c r="H72" s="289" t="str">
        <f>'[1]594'!H15</f>
        <v>tis.Kč/m</v>
      </c>
      <c r="I72" s="363"/>
      <c r="J72" s="364">
        <v>8051</v>
      </c>
      <c r="K72" s="491" t="s">
        <v>20</v>
      </c>
      <c r="L72" s="492"/>
      <c r="M72" s="493"/>
      <c r="N72" s="483"/>
      <c r="O72" s="41"/>
    </row>
    <row r="73" spans="1:15" ht="13.5" customHeight="1" hidden="1">
      <c r="A73" s="475">
        <f>A71</f>
        <v>50</v>
      </c>
      <c r="B73" s="477">
        <f>B71</f>
        <v>3</v>
      </c>
      <c r="C73" s="477">
        <f>C71+1</f>
        <v>52</v>
      </c>
      <c r="D73" s="261">
        <f>'[1]594'!D16</f>
        <v>41</v>
      </c>
      <c r="E73" s="468" t="str">
        <f>'[1]594'!E16</f>
        <v>Výstavba dálnice D 27,5/120 (bez mostů a tunelů)</v>
      </c>
      <c r="F73" s="469"/>
      <c r="G73" s="359" t="str">
        <f>'[1]594'!G16</f>
        <v>délka</v>
      </c>
      <c r="H73" s="95" t="str">
        <f>'[1]594'!H16</f>
        <v>m</v>
      </c>
      <c r="I73" s="365"/>
      <c r="J73" s="361">
        <f aca="true" t="shared" si="9" ref="J73:J130">J71+1</f>
        <v>8022</v>
      </c>
      <c r="K73" s="472"/>
      <c r="L73" s="473"/>
      <c r="M73" s="474"/>
      <c r="N73" s="483">
        <f>I73*I74</f>
        <v>0</v>
      </c>
      <c r="O73" s="41"/>
    </row>
    <row r="74" spans="1:15" ht="13.5" customHeight="1" hidden="1">
      <c r="A74" s="476"/>
      <c r="B74" s="467"/>
      <c r="C74" s="467"/>
      <c r="D74" s="286">
        <f>'[1]594'!D17</f>
        <v>42</v>
      </c>
      <c r="E74" s="470"/>
      <c r="F74" s="471"/>
      <c r="G74" s="362" t="str">
        <f>'[1]594'!G17</f>
        <v> měrné náklady </v>
      </c>
      <c r="H74" s="289" t="str">
        <f>'[1]594'!H17</f>
        <v>tis.Kč/m</v>
      </c>
      <c r="I74" s="363"/>
      <c r="J74" s="364">
        <f t="shared" si="9"/>
        <v>8052</v>
      </c>
      <c r="K74" s="491"/>
      <c r="L74" s="492"/>
      <c r="M74" s="493"/>
      <c r="N74" s="483"/>
      <c r="O74" s="41"/>
    </row>
    <row r="75" spans="1:15" ht="13.5" customHeight="1">
      <c r="A75" s="475">
        <f>A73</f>
        <v>50</v>
      </c>
      <c r="B75" s="477">
        <f>B73</f>
        <v>3</v>
      </c>
      <c r="C75" s="477">
        <f>C73+1</f>
        <v>53</v>
      </c>
      <c r="D75" s="261">
        <f>'[1]594'!D18</f>
        <v>41</v>
      </c>
      <c r="E75" s="468" t="str">
        <f>'[1]594'!E18</f>
        <v>Výstavba dálnice D 28,0/120 (bez mostů a tunelů) </v>
      </c>
      <c r="F75" s="469"/>
      <c r="G75" s="359" t="str">
        <f>'[1]594'!G18</f>
        <v>délka</v>
      </c>
      <c r="H75" s="95" t="str">
        <f>'[1]594'!H18</f>
        <v>m</v>
      </c>
      <c r="I75" s="365">
        <v>16832</v>
      </c>
      <c r="J75" s="361">
        <f t="shared" si="9"/>
        <v>8023</v>
      </c>
      <c r="K75" s="472" t="s">
        <v>50</v>
      </c>
      <c r="L75" s="473"/>
      <c r="M75" s="474"/>
      <c r="N75" s="489">
        <f>I75*I76</f>
        <v>6648640</v>
      </c>
      <c r="O75" s="41"/>
    </row>
    <row r="76" spans="1:15" ht="13.5" customHeight="1">
      <c r="A76" s="476"/>
      <c r="B76" s="467"/>
      <c r="C76" s="467"/>
      <c r="D76" s="286">
        <f>'[1]594'!D19</f>
        <v>42</v>
      </c>
      <c r="E76" s="470"/>
      <c r="F76" s="471"/>
      <c r="G76" s="362" t="str">
        <f>'[1]594'!G19</f>
        <v> měrné náklady </v>
      </c>
      <c r="H76" s="289" t="str">
        <f>'[1]594'!H19</f>
        <v>tis.Kč/m</v>
      </c>
      <c r="I76" s="363">
        <v>395</v>
      </c>
      <c r="J76" s="364">
        <f t="shared" si="9"/>
        <v>8053</v>
      </c>
      <c r="K76" s="491" t="s">
        <v>20</v>
      </c>
      <c r="L76" s="492"/>
      <c r="M76" s="493"/>
      <c r="N76" s="489"/>
      <c r="O76" s="41"/>
    </row>
    <row r="77" spans="1:15" ht="13.5" customHeight="1" hidden="1">
      <c r="A77" s="475">
        <f>A75</f>
        <v>50</v>
      </c>
      <c r="B77" s="477">
        <f>B75</f>
        <v>3</v>
      </c>
      <c r="C77" s="477">
        <f>C75+1</f>
        <v>54</v>
      </c>
      <c r="D77" s="261">
        <f>'[1]594'!D20</f>
        <v>41</v>
      </c>
      <c r="E77" s="468" t="str">
        <f>'[1]594'!E20</f>
        <v>Výstavba dálnice D 34,0/120 (bez mostů a tunelů) </v>
      </c>
      <c r="F77" s="469"/>
      <c r="G77" s="359" t="str">
        <f>'[1]594'!G20</f>
        <v>délka</v>
      </c>
      <c r="H77" s="95" t="str">
        <f>'[1]594'!H20</f>
        <v>m</v>
      </c>
      <c r="I77" s="365"/>
      <c r="J77" s="361">
        <f t="shared" si="9"/>
        <v>8024</v>
      </c>
      <c r="K77" s="472"/>
      <c r="L77" s="473"/>
      <c r="M77" s="474"/>
      <c r="N77" s="489">
        <f>I77*I78</f>
        <v>0</v>
      </c>
      <c r="O77" s="41"/>
    </row>
    <row r="78" spans="1:15" ht="13.5" customHeight="1" hidden="1">
      <c r="A78" s="476"/>
      <c r="B78" s="467"/>
      <c r="C78" s="467"/>
      <c r="D78" s="286">
        <f>'[1]594'!D21</f>
        <v>42</v>
      </c>
      <c r="E78" s="470"/>
      <c r="F78" s="471"/>
      <c r="G78" s="362" t="str">
        <f>'[1]594'!G21</f>
        <v> měrné náklady </v>
      </c>
      <c r="H78" s="289" t="str">
        <f>'[1]594'!H21</f>
        <v>tis.Kč/m</v>
      </c>
      <c r="I78" s="363"/>
      <c r="J78" s="364">
        <f t="shared" si="9"/>
        <v>8054</v>
      </c>
      <c r="K78" s="491"/>
      <c r="L78" s="492"/>
      <c r="M78" s="493"/>
      <c r="N78" s="489"/>
      <c r="O78" s="41"/>
    </row>
    <row r="79" spans="1:15" ht="13.5" customHeight="1" hidden="1">
      <c r="A79" s="475">
        <f>A77</f>
        <v>50</v>
      </c>
      <c r="B79" s="477">
        <f>B77</f>
        <v>3</v>
      </c>
      <c r="C79" s="477">
        <f>C77+1</f>
        <v>55</v>
      </c>
      <c r="D79" s="261">
        <f>'[1]594'!D22</f>
        <v>41</v>
      </c>
      <c r="E79" s="468">
        <f>'[1]594'!E22</f>
        <v>0</v>
      </c>
      <c r="F79" s="469"/>
      <c r="G79" s="359" t="str">
        <f>'[1]594'!G22</f>
        <v>délka</v>
      </c>
      <c r="H79" s="95" t="str">
        <f>'[1]594'!H22</f>
        <v>m</v>
      </c>
      <c r="I79" s="365"/>
      <c r="J79" s="361">
        <f t="shared" si="9"/>
        <v>8025</v>
      </c>
      <c r="K79" s="472"/>
      <c r="L79" s="473"/>
      <c r="M79" s="474"/>
      <c r="N79" s="489">
        <f>I79*I80</f>
        <v>0</v>
      </c>
      <c r="O79" s="41"/>
    </row>
    <row r="80" spans="1:15" ht="13.5" customHeight="1" hidden="1">
      <c r="A80" s="476"/>
      <c r="B80" s="467"/>
      <c r="C80" s="467"/>
      <c r="D80" s="286">
        <f>'[1]594'!D23</f>
        <v>42</v>
      </c>
      <c r="E80" s="470"/>
      <c r="F80" s="471"/>
      <c r="G80" s="362" t="str">
        <f>'[1]594'!G23</f>
        <v> měrné náklady </v>
      </c>
      <c r="H80" s="289" t="str">
        <f>'[1]594'!H23</f>
        <v>tis.Kč/m</v>
      </c>
      <c r="I80" s="363"/>
      <c r="J80" s="364">
        <f t="shared" si="9"/>
        <v>8055</v>
      </c>
      <c r="K80" s="491"/>
      <c r="L80" s="492"/>
      <c r="M80" s="493"/>
      <c r="N80" s="489"/>
      <c r="O80" s="41"/>
    </row>
    <row r="81" spans="1:15" ht="13.5" customHeight="1">
      <c r="A81" s="475">
        <f>A79</f>
        <v>50</v>
      </c>
      <c r="B81" s="477">
        <f>B79</f>
        <v>3</v>
      </c>
      <c r="C81" s="477">
        <f>C79+1</f>
        <v>56</v>
      </c>
      <c r="D81" s="261">
        <f>'[1]594'!D24</f>
        <v>41</v>
      </c>
      <c r="E81" s="468" t="str">
        <f>'[1]594'!E24</f>
        <v>Výstavba dálničních mostů </v>
      </c>
      <c r="F81" s="469"/>
      <c r="G81" s="359" t="str">
        <f>'[1]594'!G24</f>
        <v>délka</v>
      </c>
      <c r="H81" s="95" t="str">
        <f>'[1]594'!H24</f>
        <v>m</v>
      </c>
      <c r="I81" s="365">
        <v>2305</v>
      </c>
      <c r="J81" s="361">
        <f t="shared" si="9"/>
        <v>8026</v>
      </c>
      <c r="K81" s="472" t="s">
        <v>50</v>
      </c>
      <c r="L81" s="473"/>
      <c r="M81" s="474"/>
      <c r="N81" s="489">
        <f>I81*I82</f>
        <v>3180900</v>
      </c>
      <c r="O81" s="41"/>
    </row>
    <row r="82" spans="1:15" ht="13.5" customHeight="1">
      <c r="A82" s="476"/>
      <c r="B82" s="467"/>
      <c r="C82" s="467"/>
      <c r="D82" s="286">
        <f>'[1]594'!D25</f>
        <v>42</v>
      </c>
      <c r="E82" s="470"/>
      <c r="F82" s="471"/>
      <c r="G82" s="362" t="str">
        <f>'[1]594'!G25</f>
        <v> měrné náklady </v>
      </c>
      <c r="H82" s="289" t="str">
        <f>'[1]594'!H25</f>
        <v>tis.Kč/m</v>
      </c>
      <c r="I82" s="363">
        <v>1380</v>
      </c>
      <c r="J82" s="364">
        <f t="shared" si="9"/>
        <v>8056</v>
      </c>
      <c r="K82" s="491" t="s">
        <v>20</v>
      </c>
      <c r="L82" s="492"/>
      <c r="M82" s="493"/>
      <c r="N82" s="489"/>
      <c r="O82" s="41"/>
    </row>
    <row r="83" spans="1:15" ht="13.5" customHeight="1">
      <c r="A83" s="475">
        <f>A81</f>
        <v>50</v>
      </c>
      <c r="B83" s="477">
        <f>B81</f>
        <v>3</v>
      </c>
      <c r="C83" s="477">
        <f>C81+1</f>
        <v>57</v>
      </c>
      <c r="D83" s="261">
        <f>'[1]594'!D26</f>
        <v>41</v>
      </c>
      <c r="E83" s="468" t="str">
        <f>'[1]594'!E26</f>
        <v>Výstavba dálničních tunelů</v>
      </c>
      <c r="F83" s="469"/>
      <c r="G83" s="359" t="str">
        <f>'[1]594'!G26</f>
        <v>délka</v>
      </c>
      <c r="H83" s="95" t="str">
        <f>'[1]594'!H26</f>
        <v>m</v>
      </c>
      <c r="I83" s="365">
        <v>1080</v>
      </c>
      <c r="J83" s="361">
        <f t="shared" si="9"/>
        <v>8027</v>
      </c>
      <c r="K83" s="472" t="s">
        <v>50</v>
      </c>
      <c r="L83" s="473"/>
      <c r="M83" s="474"/>
      <c r="N83" s="489">
        <f>I83*I84</f>
        <v>2530440</v>
      </c>
      <c r="O83" s="41"/>
    </row>
    <row r="84" spans="1:15" ht="13.5" customHeight="1">
      <c r="A84" s="476"/>
      <c r="B84" s="467"/>
      <c r="C84" s="467"/>
      <c r="D84" s="286">
        <f>'[1]594'!D27</f>
        <v>42</v>
      </c>
      <c r="E84" s="470"/>
      <c r="F84" s="471"/>
      <c r="G84" s="362" t="str">
        <f>'[1]594'!G27</f>
        <v> měrné náklady </v>
      </c>
      <c r="H84" s="289" t="str">
        <f>'[1]594'!H27</f>
        <v>tis.Kč/m</v>
      </c>
      <c r="I84" s="363">
        <v>2343</v>
      </c>
      <c r="J84" s="364">
        <f t="shared" si="9"/>
        <v>8057</v>
      </c>
      <c r="K84" s="491" t="s">
        <v>20</v>
      </c>
      <c r="L84" s="492"/>
      <c r="M84" s="493"/>
      <c r="N84" s="489"/>
      <c r="O84" s="41"/>
    </row>
    <row r="85" spans="1:15" ht="13.5" customHeight="1" hidden="1">
      <c r="A85" s="475">
        <f>A83</f>
        <v>50</v>
      </c>
      <c r="B85" s="477">
        <f>B83</f>
        <v>3</v>
      </c>
      <c r="C85" s="477">
        <f>C83+1</f>
        <v>58</v>
      </c>
      <c r="D85" s="261">
        <f>'[1]594'!D28</f>
        <v>41</v>
      </c>
      <c r="E85" s="468" t="str">
        <f>'[1]594'!E28</f>
        <v>Výstavba dálničního přivaděče Bělotín R24,5/100</v>
      </c>
      <c r="F85" s="469"/>
      <c r="G85" s="359" t="str">
        <f>'[1]594'!G28</f>
        <v>délka</v>
      </c>
      <c r="H85" s="95" t="str">
        <f>'[1]594'!H28</f>
        <v>m</v>
      </c>
      <c r="I85" s="365"/>
      <c r="J85" s="361">
        <f t="shared" si="9"/>
        <v>8028</v>
      </c>
      <c r="K85" s="472"/>
      <c r="L85" s="473"/>
      <c r="M85" s="474"/>
      <c r="N85" s="489">
        <f>I85*I86</f>
        <v>0</v>
      </c>
      <c r="O85" s="41"/>
    </row>
    <row r="86" spans="1:15" ht="13.5" customHeight="1" hidden="1">
      <c r="A86" s="476"/>
      <c r="B86" s="467"/>
      <c r="C86" s="467"/>
      <c r="D86" s="286">
        <f>'[1]594'!D29</f>
        <v>42</v>
      </c>
      <c r="E86" s="470"/>
      <c r="F86" s="471"/>
      <c r="G86" s="362" t="str">
        <f>'[1]594'!G29</f>
        <v> měrné náklady </v>
      </c>
      <c r="H86" s="289" t="str">
        <f>'[1]594'!H29</f>
        <v>tis.Kč/m</v>
      </c>
      <c r="I86" s="363"/>
      <c r="J86" s="364">
        <f t="shared" si="9"/>
        <v>8058</v>
      </c>
      <c r="K86" s="491"/>
      <c r="L86" s="492"/>
      <c r="M86" s="493"/>
      <c r="N86" s="489"/>
      <c r="O86" s="41"/>
    </row>
    <row r="87" spans="1:15" ht="13.5" customHeight="1" hidden="1">
      <c r="A87" s="475">
        <f>A85</f>
        <v>50</v>
      </c>
      <c r="B87" s="477">
        <f>B85</f>
        <v>3</v>
      </c>
      <c r="C87" s="477">
        <f>C85+1</f>
        <v>59</v>
      </c>
      <c r="D87" s="261">
        <f>'[1]594'!D30</f>
        <v>41</v>
      </c>
      <c r="E87" s="468" t="str">
        <f>'[1]594'!E30</f>
        <v>Výstavba dálničního přivaděče Bělotín R24,5/100</v>
      </c>
      <c r="F87" s="469"/>
      <c r="G87" s="359" t="str">
        <f>'[1]594'!G30</f>
        <v>délka</v>
      </c>
      <c r="H87" s="95" t="str">
        <f>'[1]594'!H30</f>
        <v>m</v>
      </c>
      <c r="I87" s="365"/>
      <c r="J87" s="361">
        <f t="shared" si="9"/>
        <v>8029</v>
      </c>
      <c r="K87" s="472"/>
      <c r="L87" s="473"/>
      <c r="M87" s="474"/>
      <c r="N87" s="489">
        <f>I87*I88</f>
        <v>0</v>
      </c>
      <c r="O87" s="41"/>
    </row>
    <row r="88" spans="1:15" ht="13.5" customHeight="1" hidden="1">
      <c r="A88" s="476"/>
      <c r="B88" s="467"/>
      <c r="C88" s="467"/>
      <c r="D88" s="286">
        <f>'[1]594'!D31</f>
        <v>42</v>
      </c>
      <c r="E88" s="470"/>
      <c r="F88" s="471"/>
      <c r="G88" s="362" t="str">
        <f>'[1]594'!G31</f>
        <v> měrné náklady </v>
      </c>
      <c r="H88" s="289" t="str">
        <f>'[1]594'!H31</f>
        <v>tis.Kč/m</v>
      </c>
      <c r="I88" s="363"/>
      <c r="J88" s="364">
        <f t="shared" si="9"/>
        <v>8059</v>
      </c>
      <c r="K88" s="491"/>
      <c r="L88" s="492"/>
      <c r="M88" s="493"/>
      <c r="N88" s="489"/>
      <c r="O88" s="41"/>
    </row>
    <row r="89" spans="1:15" ht="13.5" customHeight="1" hidden="1">
      <c r="A89" s="475">
        <f>A87</f>
        <v>50</v>
      </c>
      <c r="B89" s="477">
        <f>B87</f>
        <v>3</v>
      </c>
      <c r="C89" s="477">
        <f>C87+1</f>
        <v>60</v>
      </c>
      <c r="D89" s="261">
        <f>'[1]594'!D32</f>
        <v>41</v>
      </c>
      <c r="E89" s="468" t="str">
        <f>'[1]594'!E32</f>
        <v>Výstavba silnice I/57, S11,5/80</v>
      </c>
      <c r="F89" s="469"/>
      <c r="G89" s="359" t="str">
        <f>'[1]594'!G32</f>
        <v>délka</v>
      </c>
      <c r="H89" s="95" t="str">
        <f>'[1]594'!H32</f>
        <v>m</v>
      </c>
      <c r="I89" s="365"/>
      <c r="J89" s="361">
        <f t="shared" si="9"/>
        <v>8030</v>
      </c>
      <c r="K89" s="472"/>
      <c r="L89" s="473"/>
      <c r="M89" s="474"/>
      <c r="N89" s="489">
        <f>I89*I90</f>
        <v>0</v>
      </c>
      <c r="O89" s="41"/>
    </row>
    <row r="90" spans="1:15" ht="13.5" customHeight="1" hidden="1">
      <c r="A90" s="476"/>
      <c r="B90" s="467"/>
      <c r="C90" s="467"/>
      <c r="D90" s="286">
        <f>'[1]594'!D33</f>
        <v>42</v>
      </c>
      <c r="E90" s="470"/>
      <c r="F90" s="471"/>
      <c r="G90" s="362" t="str">
        <f>'[1]594'!G33</f>
        <v> měrné náklady </v>
      </c>
      <c r="H90" s="289" t="str">
        <f>'[1]594'!H33</f>
        <v>tis.Kč/m</v>
      </c>
      <c r="I90" s="363"/>
      <c r="J90" s="364">
        <f t="shared" si="9"/>
        <v>8060</v>
      </c>
      <c r="K90" s="491"/>
      <c r="L90" s="492"/>
      <c r="M90" s="493"/>
      <c r="N90" s="489"/>
      <c r="O90" s="41"/>
    </row>
    <row r="91" spans="1:15" ht="13.5" customHeight="1">
      <c r="A91" s="475">
        <f>A89</f>
        <v>50</v>
      </c>
      <c r="B91" s="477">
        <f>B89</f>
        <v>3</v>
      </c>
      <c r="C91" s="477">
        <f>C89+1</f>
        <v>61</v>
      </c>
      <c r="D91" s="261">
        <f>'[1]594'!D34</f>
        <v>41</v>
      </c>
      <c r="E91" s="468" t="str">
        <f>'[1]594'!E34</f>
        <v>Výstavba silnice I/11, S24,5/100</v>
      </c>
      <c r="F91" s="469"/>
      <c r="G91" s="359" t="str">
        <f>'[1]594'!G34</f>
        <v>délka</v>
      </c>
      <c r="H91" s="95" t="str">
        <f>'[1]594'!H34</f>
        <v>m</v>
      </c>
      <c r="I91" s="365">
        <v>6682</v>
      </c>
      <c r="J91" s="361">
        <f t="shared" si="9"/>
        <v>8031</v>
      </c>
      <c r="K91" s="472" t="s">
        <v>50</v>
      </c>
      <c r="L91" s="473"/>
      <c r="M91" s="474"/>
      <c r="N91" s="489">
        <f>I91*I92</f>
        <v>2185014</v>
      </c>
      <c r="O91" s="41"/>
    </row>
    <row r="92" spans="1:15" ht="13.5" customHeight="1">
      <c r="A92" s="476"/>
      <c r="B92" s="467"/>
      <c r="C92" s="467"/>
      <c r="D92" s="286">
        <f>'[1]594'!D35</f>
        <v>42</v>
      </c>
      <c r="E92" s="470"/>
      <c r="F92" s="471"/>
      <c r="G92" s="362" t="str">
        <f>'[1]594'!G35</f>
        <v> měrné náklady </v>
      </c>
      <c r="H92" s="289" t="str">
        <f>'[1]594'!H35</f>
        <v>tis.Kč/m</v>
      </c>
      <c r="I92" s="363">
        <v>327</v>
      </c>
      <c r="J92" s="364">
        <f t="shared" si="9"/>
        <v>8061</v>
      </c>
      <c r="K92" s="491" t="s">
        <v>20</v>
      </c>
      <c r="L92" s="492"/>
      <c r="M92" s="493"/>
      <c r="N92" s="489"/>
      <c r="O92" s="41"/>
    </row>
    <row r="93" spans="1:15" ht="13.5" customHeight="1">
      <c r="A93" s="475">
        <f>A91</f>
        <v>50</v>
      </c>
      <c r="B93" s="477">
        <f>B91</f>
        <v>3</v>
      </c>
      <c r="C93" s="477">
        <f>C91+1</f>
        <v>62</v>
      </c>
      <c r="D93" s="261">
        <f>'[1]594'!D36</f>
        <v>41</v>
      </c>
      <c r="E93" s="468" t="str">
        <f>'[1]594'!E36</f>
        <v>Výstavba silnice I/47, S22,5/80</v>
      </c>
      <c r="F93" s="469"/>
      <c r="G93" s="359" t="str">
        <f>'[1]594'!G36</f>
        <v>délka</v>
      </c>
      <c r="H93" s="95" t="str">
        <f>'[1]594'!H36</f>
        <v>m</v>
      </c>
      <c r="I93" s="365">
        <v>1143</v>
      </c>
      <c r="J93" s="361">
        <f t="shared" si="9"/>
        <v>8032</v>
      </c>
      <c r="K93" s="472" t="s">
        <v>50</v>
      </c>
      <c r="L93" s="473"/>
      <c r="M93" s="474"/>
      <c r="N93" s="489">
        <f>I93*I94</f>
        <v>1086993</v>
      </c>
      <c r="O93" s="41"/>
    </row>
    <row r="94" spans="1:15" ht="12.75">
      <c r="A94" s="476"/>
      <c r="B94" s="467"/>
      <c r="C94" s="467"/>
      <c r="D94" s="286">
        <f>'[1]594'!D37</f>
        <v>42</v>
      </c>
      <c r="E94" s="470"/>
      <c r="F94" s="471"/>
      <c r="G94" s="362" t="str">
        <f>'[1]594'!G37</f>
        <v> měrné náklady </v>
      </c>
      <c r="H94" s="289" t="str">
        <f>'[1]594'!H37</f>
        <v>tis.Kč/m</v>
      </c>
      <c r="I94" s="363">
        <v>951</v>
      </c>
      <c r="J94" s="364">
        <f t="shared" si="9"/>
        <v>8062</v>
      </c>
      <c r="K94" s="491" t="s">
        <v>20</v>
      </c>
      <c r="L94" s="492"/>
      <c r="M94" s="493"/>
      <c r="N94" s="489"/>
      <c r="O94" s="41"/>
    </row>
    <row r="95" spans="1:15" ht="13.5" customHeight="1">
      <c r="A95" s="475">
        <f>A93</f>
        <v>50</v>
      </c>
      <c r="B95" s="477">
        <f>B93</f>
        <v>3</v>
      </c>
      <c r="C95" s="477">
        <f>C93+1</f>
        <v>63</v>
      </c>
      <c r="D95" s="261">
        <f>'[1]594'!D38</f>
        <v>41</v>
      </c>
      <c r="E95" s="468" t="str">
        <f>'[1]594'!E38</f>
        <v>Výstavba silnice I/56, S24,5/80</v>
      </c>
      <c r="F95" s="469"/>
      <c r="G95" s="359" t="str">
        <f>'[1]594'!G38</f>
        <v>délka</v>
      </c>
      <c r="H95" s="95" t="str">
        <f>'[1]594'!H38</f>
        <v>m</v>
      </c>
      <c r="I95" s="365">
        <v>2500</v>
      </c>
      <c r="J95" s="361">
        <f t="shared" si="9"/>
        <v>8033</v>
      </c>
      <c r="K95" s="472" t="s">
        <v>50</v>
      </c>
      <c r="L95" s="473"/>
      <c r="M95" s="474"/>
      <c r="N95" s="489">
        <f>I95*I96</f>
        <v>3010000</v>
      </c>
      <c r="O95" s="41"/>
    </row>
    <row r="96" spans="1:15" ht="13.5" customHeight="1">
      <c r="A96" s="476"/>
      <c r="B96" s="467"/>
      <c r="C96" s="467"/>
      <c r="D96" s="286">
        <f>'[1]594'!D39</f>
        <v>42</v>
      </c>
      <c r="E96" s="470"/>
      <c r="F96" s="471"/>
      <c r="G96" s="362" t="str">
        <f>'[1]594'!G39</f>
        <v> měrné náklady </v>
      </c>
      <c r="H96" s="289" t="str">
        <f>'[1]594'!H39</f>
        <v>tis.Kč/m</v>
      </c>
      <c r="I96" s="363">
        <v>1204</v>
      </c>
      <c r="J96" s="364">
        <f t="shared" si="9"/>
        <v>8063</v>
      </c>
      <c r="K96" s="491" t="s">
        <v>20</v>
      </c>
      <c r="L96" s="492"/>
      <c r="M96" s="493"/>
      <c r="N96" s="489"/>
      <c r="O96" s="41"/>
    </row>
    <row r="97" spans="1:15" ht="13.5" customHeight="1" hidden="1">
      <c r="A97" s="475">
        <f>A95</f>
        <v>50</v>
      </c>
      <c r="B97" s="477">
        <f>B95</f>
        <v>3</v>
      </c>
      <c r="C97" s="477">
        <f>C95+1</f>
        <v>64</v>
      </c>
      <c r="D97" s="261">
        <f>'[1]594'!D40</f>
        <v>41</v>
      </c>
      <c r="E97" s="468" t="str">
        <f>'[1]594'!E40</f>
        <v>Výstavba silnice I/67, S11,5/80</v>
      </c>
      <c r="F97" s="469"/>
      <c r="G97" s="359" t="str">
        <f>'[1]594'!G40</f>
        <v>délka</v>
      </c>
      <c r="H97" s="95" t="str">
        <f>'[1]594'!H40</f>
        <v>m</v>
      </c>
      <c r="I97" s="365"/>
      <c r="J97" s="361">
        <f t="shared" si="9"/>
        <v>8034</v>
      </c>
      <c r="K97" s="472"/>
      <c r="L97" s="473"/>
      <c r="M97" s="474"/>
      <c r="N97" s="489">
        <f>I97*I98</f>
        <v>0</v>
      </c>
      <c r="O97" s="41"/>
    </row>
    <row r="98" spans="1:15" ht="13.5" customHeight="1" hidden="1">
      <c r="A98" s="476"/>
      <c r="B98" s="467"/>
      <c r="C98" s="467"/>
      <c r="D98" s="286">
        <f>'[1]594'!D41</f>
        <v>42</v>
      </c>
      <c r="E98" s="470"/>
      <c r="F98" s="471"/>
      <c r="G98" s="362" t="str">
        <f>'[1]594'!G41</f>
        <v> měrné náklady </v>
      </c>
      <c r="H98" s="289" t="str">
        <f>'[1]594'!H41</f>
        <v>tis.Kč/m</v>
      </c>
      <c r="I98" s="363"/>
      <c r="J98" s="364">
        <f t="shared" si="9"/>
        <v>8064</v>
      </c>
      <c r="K98" s="491"/>
      <c r="L98" s="492"/>
      <c r="M98" s="493"/>
      <c r="N98" s="489"/>
      <c r="O98" s="41"/>
    </row>
    <row r="99" spans="1:15" ht="13.5" customHeight="1" hidden="1">
      <c r="A99" s="475">
        <f>A97</f>
        <v>50</v>
      </c>
      <c r="B99" s="477">
        <f>B97</f>
        <v>3</v>
      </c>
      <c r="C99" s="477">
        <f>C97+1</f>
        <v>65</v>
      </c>
      <c r="D99" s="261">
        <f>'[1]594'!D42</f>
        <v>41</v>
      </c>
      <c r="E99" s="468" t="str">
        <f>'[1]594'!E42</f>
        <v>Výstavba ochranných opatření</v>
      </c>
      <c r="F99" s="469"/>
      <c r="G99" s="359" t="str">
        <f>'[1]594'!G42</f>
        <v>délka</v>
      </c>
      <c r="H99" s="95" t="str">
        <f>'[1]594'!H42</f>
        <v>m</v>
      </c>
      <c r="I99" s="365"/>
      <c r="J99" s="361">
        <f t="shared" si="9"/>
        <v>8035</v>
      </c>
      <c r="K99" s="472"/>
      <c r="L99" s="473"/>
      <c r="M99" s="474"/>
      <c r="N99" s="489">
        <f>I99*I100</f>
        <v>0</v>
      </c>
      <c r="O99" s="41"/>
    </row>
    <row r="100" spans="1:15" ht="13.5" customHeight="1" hidden="1">
      <c r="A100" s="476"/>
      <c r="B100" s="467"/>
      <c r="C100" s="467"/>
      <c r="D100" s="286">
        <f>'[1]594'!D43</f>
        <v>42</v>
      </c>
      <c r="E100" s="470"/>
      <c r="F100" s="471"/>
      <c r="G100" s="362" t="str">
        <f>'[1]594'!G43</f>
        <v> měrné náklady </v>
      </c>
      <c r="H100" s="289" t="str">
        <f>'[1]594'!H43</f>
        <v>tis.Kč/m</v>
      </c>
      <c r="I100" s="363"/>
      <c r="J100" s="364">
        <f t="shared" si="9"/>
        <v>8065</v>
      </c>
      <c r="K100" s="491"/>
      <c r="L100" s="492"/>
      <c r="M100" s="493"/>
      <c r="N100" s="489"/>
      <c r="O100" s="41"/>
    </row>
    <row r="101" spans="1:15" ht="13.5" customHeight="1" hidden="1">
      <c r="A101" s="475">
        <f>A99</f>
        <v>50</v>
      </c>
      <c r="B101" s="477">
        <f>B99</f>
        <v>3</v>
      </c>
      <c r="C101" s="477">
        <f>C99+1</f>
        <v>66</v>
      </c>
      <c r="D101" s="261">
        <f>'[1]594'!D44</f>
        <v>41</v>
      </c>
      <c r="E101" s="468" t="str">
        <f>'[1]594'!E44</f>
        <v>Výstavba SSÚD Mankovice  - zpevněné plochy</v>
      </c>
      <c r="F101" s="469"/>
      <c r="G101" s="359" t="str">
        <f>'[1]594'!G44</f>
        <v>plocha</v>
      </c>
      <c r="H101" s="95" t="str">
        <f>'[1]594'!H44</f>
        <v>m2</v>
      </c>
      <c r="I101" s="365"/>
      <c r="J101" s="361">
        <f t="shared" si="9"/>
        <v>8036</v>
      </c>
      <c r="K101" s="472"/>
      <c r="L101" s="473"/>
      <c r="M101" s="474"/>
      <c r="N101" s="489">
        <f>I101*I102</f>
        <v>0</v>
      </c>
      <c r="O101" s="41"/>
    </row>
    <row r="102" spans="1:15" ht="13.5" customHeight="1" hidden="1">
      <c r="A102" s="476"/>
      <c r="B102" s="467"/>
      <c r="C102" s="467"/>
      <c r="D102" s="286">
        <f>'[1]594'!D45</f>
        <v>42</v>
      </c>
      <c r="E102" s="470"/>
      <c r="F102" s="471"/>
      <c r="G102" s="362" t="str">
        <f>'[1]594'!G45</f>
        <v> měrné náklady </v>
      </c>
      <c r="H102" s="289" t="str">
        <f>'[1]594'!H45</f>
        <v>tis.Kč/m2</v>
      </c>
      <c r="I102" s="363"/>
      <c r="J102" s="364">
        <f t="shared" si="9"/>
        <v>8066</v>
      </c>
      <c r="K102" s="491"/>
      <c r="L102" s="492"/>
      <c r="M102" s="493"/>
      <c r="N102" s="489"/>
      <c r="O102" s="41"/>
    </row>
    <row r="103" spans="1:15" ht="13.5" customHeight="1" hidden="1">
      <c r="A103" s="475">
        <f>A101</f>
        <v>50</v>
      </c>
      <c r="B103" s="477">
        <f>B101</f>
        <v>3</v>
      </c>
      <c r="C103" s="477">
        <f>C101+1</f>
        <v>67</v>
      </c>
      <c r="D103" s="261">
        <f>'[1]594'!D46</f>
        <v>41</v>
      </c>
      <c r="E103" s="468" t="str">
        <f>'[1]594'!E46</f>
        <v>Výstavba SSÚD Mankovice  - užitné plochy kanceláří</v>
      </c>
      <c r="F103" s="469"/>
      <c r="G103" s="359" t="str">
        <f>'[1]594'!G46</f>
        <v>plocha</v>
      </c>
      <c r="H103" s="95" t="str">
        <f>'[1]594'!H46</f>
        <v>m2</v>
      </c>
      <c r="I103" s="365"/>
      <c r="J103" s="361">
        <f t="shared" si="9"/>
        <v>8037</v>
      </c>
      <c r="K103" s="472"/>
      <c r="L103" s="473"/>
      <c r="M103" s="474"/>
      <c r="N103" s="489">
        <f>I103*I104</f>
        <v>0</v>
      </c>
      <c r="O103" s="41"/>
    </row>
    <row r="104" spans="1:15" ht="13.5" customHeight="1" hidden="1">
      <c r="A104" s="476"/>
      <c r="B104" s="467"/>
      <c r="C104" s="467"/>
      <c r="D104" s="286">
        <f>'[1]594'!D47</f>
        <v>42</v>
      </c>
      <c r="E104" s="470"/>
      <c r="F104" s="471"/>
      <c r="G104" s="362" t="str">
        <f>'[1]594'!G47</f>
        <v> měrné náklady </v>
      </c>
      <c r="H104" s="289" t="str">
        <f>'[1]594'!H47</f>
        <v>tis.Kč/m2</v>
      </c>
      <c r="I104" s="363"/>
      <c r="J104" s="364">
        <f t="shared" si="9"/>
        <v>8067</v>
      </c>
      <c r="K104" s="491"/>
      <c r="L104" s="492"/>
      <c r="M104" s="493"/>
      <c r="N104" s="489"/>
      <c r="O104" s="41"/>
    </row>
    <row r="105" spans="1:15" ht="13.5" customHeight="1" hidden="1">
      <c r="A105" s="475">
        <f>A103</f>
        <v>50</v>
      </c>
      <c r="B105" s="477">
        <f>B103</f>
        <v>3</v>
      </c>
      <c r="C105" s="477">
        <f>C103+1</f>
        <v>68</v>
      </c>
      <c r="D105" s="261">
        <f>'[1]594'!D48</f>
        <v>41</v>
      </c>
      <c r="E105" s="468" t="str">
        <f>'[1]594'!E48</f>
        <v>Výstavba SSÚD Mankovice  - užitné plochy garáží a skladů</v>
      </c>
      <c r="F105" s="469"/>
      <c r="G105" s="359" t="str">
        <f>'[1]594'!G48</f>
        <v>plocha</v>
      </c>
      <c r="H105" s="95" t="str">
        <f>'[1]594'!H48</f>
        <v>m2</v>
      </c>
      <c r="I105" s="365"/>
      <c r="J105" s="361">
        <f t="shared" si="9"/>
        <v>8038</v>
      </c>
      <c r="K105" s="472"/>
      <c r="L105" s="473"/>
      <c r="M105" s="474"/>
      <c r="N105" s="489">
        <f>I105*I106</f>
        <v>0</v>
      </c>
      <c r="O105" s="41"/>
    </row>
    <row r="106" spans="1:15" ht="13.5" customHeight="1" hidden="1">
      <c r="A106" s="476"/>
      <c r="B106" s="467"/>
      <c r="C106" s="467"/>
      <c r="D106" s="286">
        <f>'[1]594'!D49</f>
        <v>42</v>
      </c>
      <c r="E106" s="470"/>
      <c r="F106" s="471"/>
      <c r="G106" s="362" t="str">
        <f>'[1]594'!G49</f>
        <v> měrné náklady </v>
      </c>
      <c r="H106" s="289" t="str">
        <f>'[1]594'!H49</f>
        <v>tis.Kč/m2</v>
      </c>
      <c r="I106" s="363"/>
      <c r="J106" s="364">
        <f t="shared" si="9"/>
        <v>8068</v>
      </c>
      <c r="K106" s="491"/>
      <c r="L106" s="492"/>
      <c r="M106" s="493"/>
      <c r="N106" s="489"/>
      <c r="O106" s="41"/>
    </row>
    <row r="107" spans="1:15" ht="13.5" customHeight="1">
      <c r="A107" s="475">
        <f>A105</f>
        <v>50</v>
      </c>
      <c r="B107" s="477">
        <f>B105</f>
        <v>3</v>
      </c>
      <c r="C107" s="477">
        <f>C105+1</f>
        <v>69</v>
      </c>
      <c r="D107" s="261">
        <f>'[1]594'!D50</f>
        <v>41</v>
      </c>
      <c r="E107" s="468" t="str">
        <f>'[1]594'!E50</f>
        <v>Výstavba SSÚD Slovenská  - zpevněné plochy</v>
      </c>
      <c r="F107" s="469"/>
      <c r="G107" s="359" t="str">
        <f>'[1]594'!G50</f>
        <v>plocha</v>
      </c>
      <c r="H107" s="95" t="str">
        <f>'[1]594'!H50</f>
        <v>m2</v>
      </c>
      <c r="I107" s="365">
        <v>9672</v>
      </c>
      <c r="J107" s="361">
        <f t="shared" si="9"/>
        <v>8039</v>
      </c>
      <c r="K107" s="472" t="s">
        <v>50</v>
      </c>
      <c r="L107" s="473"/>
      <c r="M107" s="474"/>
      <c r="N107" s="489">
        <f>I107*I108</f>
        <v>19344</v>
      </c>
      <c r="O107" s="41"/>
    </row>
    <row r="108" spans="1:15" ht="13.5" customHeight="1">
      <c r="A108" s="476"/>
      <c r="B108" s="467"/>
      <c r="C108" s="467"/>
      <c r="D108" s="286">
        <f>'[1]594'!D51</f>
        <v>42</v>
      </c>
      <c r="E108" s="470"/>
      <c r="F108" s="471"/>
      <c r="G108" s="362" t="str">
        <f>'[1]594'!G51</f>
        <v> měrné náklady </v>
      </c>
      <c r="H108" s="289" t="str">
        <f>'[1]594'!H51</f>
        <v>tis.Kč/m2</v>
      </c>
      <c r="I108" s="363">
        <v>2</v>
      </c>
      <c r="J108" s="364">
        <f t="shared" si="9"/>
        <v>8069</v>
      </c>
      <c r="K108" s="491" t="s">
        <v>20</v>
      </c>
      <c r="L108" s="492"/>
      <c r="M108" s="493"/>
      <c r="N108" s="489"/>
      <c r="O108" s="41"/>
    </row>
    <row r="109" spans="1:15" ht="13.5" customHeight="1">
      <c r="A109" s="475">
        <f>A107</f>
        <v>50</v>
      </c>
      <c r="B109" s="477">
        <f>B107</f>
        <v>3</v>
      </c>
      <c r="C109" s="477">
        <f>C107+1</f>
        <v>70</v>
      </c>
      <c r="D109" s="261">
        <f>'[1]594'!D52</f>
        <v>41</v>
      </c>
      <c r="E109" s="468" t="str">
        <f>'[1]594'!E52</f>
        <v>Výstavba SSÚD Slovenská  - užitné plochy kanceláří</v>
      </c>
      <c r="F109" s="469"/>
      <c r="G109" s="359" t="str">
        <f>'[1]594'!G52</f>
        <v>plocha</v>
      </c>
      <c r="H109" s="95" t="str">
        <f>'[1]594'!H52</f>
        <v>m2</v>
      </c>
      <c r="I109" s="365">
        <v>630</v>
      </c>
      <c r="J109" s="361">
        <f t="shared" si="9"/>
        <v>8040</v>
      </c>
      <c r="K109" s="472" t="s">
        <v>50</v>
      </c>
      <c r="L109" s="473"/>
      <c r="M109" s="474"/>
      <c r="N109" s="489">
        <f>I109*I110</f>
        <v>42210</v>
      </c>
      <c r="O109" s="41"/>
    </row>
    <row r="110" spans="1:15" ht="13.5" customHeight="1">
      <c r="A110" s="476"/>
      <c r="B110" s="467"/>
      <c r="C110" s="467"/>
      <c r="D110" s="286">
        <f>'[1]594'!D53</f>
        <v>42</v>
      </c>
      <c r="E110" s="470"/>
      <c r="F110" s="471"/>
      <c r="G110" s="362" t="str">
        <f>'[1]594'!G53</f>
        <v> měrné náklady </v>
      </c>
      <c r="H110" s="289" t="str">
        <f>'[1]594'!H53</f>
        <v>tis.Kč/m2</v>
      </c>
      <c r="I110" s="363">
        <v>67</v>
      </c>
      <c r="J110" s="364">
        <f t="shared" si="9"/>
        <v>8070</v>
      </c>
      <c r="K110" s="491" t="s">
        <v>20</v>
      </c>
      <c r="L110" s="492"/>
      <c r="M110" s="493"/>
      <c r="N110" s="489"/>
      <c r="O110" s="41"/>
    </row>
    <row r="111" spans="1:15" ht="13.5" customHeight="1">
      <c r="A111" s="475">
        <f>A109</f>
        <v>50</v>
      </c>
      <c r="B111" s="477">
        <f>B109</f>
        <v>3</v>
      </c>
      <c r="C111" s="477">
        <f>C109+1</f>
        <v>71</v>
      </c>
      <c r="D111" s="261">
        <f>'[1]594'!D54</f>
        <v>41</v>
      </c>
      <c r="E111" s="468" t="str">
        <f>'[1]594'!E54</f>
        <v>Výstavba SSÚD Slovenská  - užitné plochy garáží a skladů</v>
      </c>
      <c r="F111" s="469"/>
      <c r="G111" s="359" t="str">
        <f>'[1]594'!G54</f>
        <v>plocha</v>
      </c>
      <c r="H111" s="95" t="str">
        <f>'[1]594'!H54</f>
        <v>m2</v>
      </c>
      <c r="I111" s="365">
        <v>5600</v>
      </c>
      <c r="J111" s="361">
        <f t="shared" si="9"/>
        <v>8041</v>
      </c>
      <c r="K111" s="472" t="s">
        <v>50</v>
      </c>
      <c r="L111" s="473"/>
      <c r="M111" s="474"/>
      <c r="N111" s="489">
        <f>I111*I112</f>
        <v>184800</v>
      </c>
      <c r="O111" s="41"/>
    </row>
    <row r="112" spans="1:15" ht="13.5" customHeight="1">
      <c r="A112" s="476"/>
      <c r="B112" s="467"/>
      <c r="C112" s="467"/>
      <c r="D112" s="286">
        <f>'[1]594'!D55</f>
        <v>42</v>
      </c>
      <c r="E112" s="470"/>
      <c r="F112" s="471"/>
      <c r="G112" s="362" t="str">
        <f>'[1]594'!G55</f>
        <v> měrné náklady </v>
      </c>
      <c r="H112" s="289" t="str">
        <f>'[1]594'!H55</f>
        <v>tis.Kč/m2</v>
      </c>
      <c r="I112" s="363">
        <v>33</v>
      </c>
      <c r="J112" s="364">
        <f t="shared" si="9"/>
        <v>8071</v>
      </c>
      <c r="K112" s="491" t="s">
        <v>20</v>
      </c>
      <c r="L112" s="492"/>
      <c r="M112" s="493"/>
      <c r="N112" s="489"/>
      <c r="O112" s="41"/>
    </row>
    <row r="113" spans="1:15" ht="13.5" customHeight="1" hidden="1">
      <c r="A113" s="475">
        <f>A111</f>
        <v>50</v>
      </c>
      <c r="B113" s="477">
        <f>B111</f>
        <v>3</v>
      </c>
      <c r="C113" s="477">
        <f>C111+1</f>
        <v>72</v>
      </c>
      <c r="D113" s="261">
        <f>'[1]594'!D56</f>
        <v>41</v>
      </c>
      <c r="E113" s="468" t="str">
        <f>'[1]594'!E56</f>
        <v>Odpočívka na dálnici</v>
      </c>
      <c r="F113" s="469"/>
      <c r="G113" s="359" t="str">
        <f>'[1]594'!G56</f>
        <v>plocha</v>
      </c>
      <c r="H113" s="95" t="str">
        <f>'[1]594'!H56</f>
        <v>m2</v>
      </c>
      <c r="I113" s="365"/>
      <c r="J113" s="361">
        <f t="shared" si="9"/>
        <v>8042</v>
      </c>
      <c r="K113" s="472"/>
      <c r="L113" s="473"/>
      <c r="M113" s="474"/>
      <c r="N113" s="489">
        <f>I113*I114</f>
        <v>0</v>
      </c>
      <c r="O113" s="41"/>
    </row>
    <row r="114" spans="1:15" ht="13.5" customHeight="1" hidden="1">
      <c r="A114" s="476"/>
      <c r="B114" s="467"/>
      <c r="C114" s="467"/>
      <c r="D114" s="286">
        <f>'[1]594'!D57</f>
        <v>42</v>
      </c>
      <c r="E114" s="470"/>
      <c r="F114" s="471"/>
      <c r="G114" s="362" t="str">
        <f>'[1]594'!G57</f>
        <v> měrné náklady </v>
      </c>
      <c r="H114" s="289" t="str">
        <f>'[1]594'!H57</f>
        <v>tis.Kč/m2</v>
      </c>
      <c r="I114" s="363"/>
      <c r="J114" s="364">
        <f t="shared" si="9"/>
        <v>8072</v>
      </c>
      <c r="K114" s="491"/>
      <c r="L114" s="492"/>
      <c r="M114" s="493"/>
      <c r="N114" s="489"/>
      <c r="O114" s="41"/>
    </row>
    <row r="115" spans="1:15" ht="13.5" customHeight="1" hidden="1">
      <c r="A115" s="475">
        <f>A113</f>
        <v>50</v>
      </c>
      <c r="B115" s="477">
        <f>B113</f>
        <v>3</v>
      </c>
      <c r="C115" s="477">
        <f>C113+1</f>
        <v>73</v>
      </c>
      <c r="D115" s="261">
        <f>'[1]594'!D58</f>
        <v>41</v>
      </c>
      <c r="E115" s="468">
        <f>'[1]594'!E58</f>
        <v>0</v>
      </c>
      <c r="F115" s="469"/>
      <c r="G115" s="359" t="str">
        <f>'[1]594'!G58</f>
        <v>plocha</v>
      </c>
      <c r="H115" s="95" t="str">
        <f>'[1]594'!H58</f>
        <v>m2</v>
      </c>
      <c r="I115" s="365"/>
      <c r="J115" s="361">
        <f t="shared" si="9"/>
        <v>8043</v>
      </c>
      <c r="K115" s="472"/>
      <c r="L115" s="473"/>
      <c r="M115" s="474"/>
      <c r="N115" s="489">
        <f>I115*I116</f>
        <v>0</v>
      </c>
      <c r="O115" s="41"/>
    </row>
    <row r="116" spans="1:15" ht="13.5" customHeight="1" hidden="1">
      <c r="A116" s="476"/>
      <c r="B116" s="467"/>
      <c r="C116" s="467"/>
      <c r="D116" s="286">
        <f>'[1]594'!D59</f>
        <v>42</v>
      </c>
      <c r="E116" s="470"/>
      <c r="F116" s="471"/>
      <c r="G116" s="362" t="str">
        <f>'[1]594'!G59</f>
        <v> měrné náklady </v>
      </c>
      <c r="H116" s="289" t="str">
        <f>'[1]594'!H59</f>
        <v>tis.Kč/m2</v>
      </c>
      <c r="I116" s="363"/>
      <c r="J116" s="364">
        <f t="shared" si="9"/>
        <v>8073</v>
      </c>
      <c r="K116" s="491"/>
      <c r="L116" s="492"/>
      <c r="M116" s="493"/>
      <c r="N116" s="489"/>
      <c r="O116" s="41"/>
    </row>
    <row r="117" spans="1:15" ht="13.5" customHeight="1" hidden="1">
      <c r="A117" s="475">
        <f>A115</f>
        <v>50</v>
      </c>
      <c r="B117" s="477">
        <f>B115</f>
        <v>3</v>
      </c>
      <c r="C117" s="477">
        <f>C115+1</f>
        <v>74</v>
      </c>
      <c r="D117" s="261">
        <f>'[1]594'!D60</f>
        <v>41</v>
      </c>
      <c r="E117" s="468">
        <f>'[1]594'!E60</f>
        <v>0</v>
      </c>
      <c r="F117" s="469"/>
      <c r="G117" s="359" t="str">
        <f>'[1]594'!G60</f>
        <v>plocha</v>
      </c>
      <c r="H117" s="95" t="str">
        <f>'[1]594'!H60</f>
        <v>m2</v>
      </c>
      <c r="I117" s="365"/>
      <c r="J117" s="361">
        <f t="shared" si="9"/>
        <v>8044</v>
      </c>
      <c r="K117" s="472"/>
      <c r="L117" s="473"/>
      <c r="M117" s="474"/>
      <c r="N117" s="489">
        <f>I117*I118</f>
        <v>0</v>
      </c>
      <c r="O117" s="41"/>
    </row>
    <row r="118" spans="1:15" ht="13.5" customHeight="1" hidden="1">
      <c r="A118" s="476"/>
      <c r="B118" s="467"/>
      <c r="C118" s="467"/>
      <c r="D118" s="286">
        <f>'[1]594'!D61</f>
        <v>42</v>
      </c>
      <c r="E118" s="470"/>
      <c r="F118" s="471"/>
      <c r="G118" s="362" t="str">
        <f>'[1]594'!G61</f>
        <v> měrné náklady </v>
      </c>
      <c r="H118" s="289" t="str">
        <f>'[1]594'!H61</f>
        <v>tis.Kč/m2</v>
      </c>
      <c r="I118" s="363"/>
      <c r="J118" s="364">
        <f t="shared" si="9"/>
        <v>8074</v>
      </c>
      <c r="K118" s="491"/>
      <c r="L118" s="492"/>
      <c r="M118" s="493"/>
      <c r="N118" s="489"/>
      <c r="O118" s="41"/>
    </row>
    <row r="119" spans="1:15" ht="13.5" customHeight="1" hidden="1">
      <c r="A119" s="475">
        <f>A117</f>
        <v>50</v>
      </c>
      <c r="B119" s="477">
        <f>B117</f>
        <v>3</v>
      </c>
      <c r="C119" s="477">
        <f>C117+1</f>
        <v>75</v>
      </c>
      <c r="D119" s="261">
        <f>'[1]594'!D62</f>
        <v>41</v>
      </c>
      <c r="E119" s="468">
        <f>'[1]594'!E62</f>
        <v>0</v>
      </c>
      <c r="F119" s="469"/>
      <c r="G119" s="359" t="str">
        <f>'[1]594'!G62</f>
        <v>plocha</v>
      </c>
      <c r="H119" s="95" t="str">
        <f>'[1]594'!H62</f>
        <v>m2</v>
      </c>
      <c r="I119" s="365"/>
      <c r="J119" s="361">
        <f t="shared" si="9"/>
        <v>8045</v>
      </c>
      <c r="K119" s="472"/>
      <c r="L119" s="473"/>
      <c r="M119" s="474"/>
      <c r="N119" s="489">
        <f>I119*I120</f>
        <v>0</v>
      </c>
      <c r="O119" s="41"/>
    </row>
    <row r="120" spans="1:15" ht="13.5" customHeight="1" hidden="1">
      <c r="A120" s="476"/>
      <c r="B120" s="467"/>
      <c r="C120" s="467"/>
      <c r="D120" s="286">
        <f>'[1]594'!D63</f>
        <v>42</v>
      </c>
      <c r="E120" s="470"/>
      <c r="F120" s="471"/>
      <c r="G120" s="362" t="str">
        <f>'[1]594'!G63</f>
        <v> měrné náklady </v>
      </c>
      <c r="H120" s="289" t="str">
        <f>'[1]594'!H63</f>
        <v>tis.Kč/m2</v>
      </c>
      <c r="I120" s="363"/>
      <c r="J120" s="364">
        <f t="shared" si="9"/>
        <v>8075</v>
      </c>
      <c r="K120" s="491"/>
      <c r="L120" s="492"/>
      <c r="M120" s="493"/>
      <c r="N120" s="489"/>
      <c r="O120" s="41"/>
    </row>
    <row r="121" spans="1:15" ht="13.5" customHeight="1">
      <c r="A121" s="475">
        <f>A119</f>
        <v>50</v>
      </c>
      <c r="B121" s="477">
        <f>B119</f>
        <v>3</v>
      </c>
      <c r="C121" s="477">
        <f>C119+1</f>
        <v>76</v>
      </c>
      <c r="D121" s="261">
        <f>'[1]594'!D64</f>
        <v>41</v>
      </c>
      <c r="E121" s="468" t="str">
        <f>'[1]594'!E64</f>
        <v>Výkupy pozemků</v>
      </c>
      <c r="F121" s="469"/>
      <c r="G121" s="359" t="str">
        <f>'[1]594'!G64</f>
        <v>plocha</v>
      </c>
      <c r="H121" s="95" t="str">
        <f>'[1]594'!H64</f>
        <v>m2</v>
      </c>
      <c r="I121" s="365">
        <v>1977085</v>
      </c>
      <c r="J121" s="361">
        <f t="shared" si="9"/>
        <v>8046</v>
      </c>
      <c r="K121" s="472" t="s">
        <v>50</v>
      </c>
      <c r="L121" s="473"/>
      <c r="M121" s="474"/>
      <c r="N121" s="489">
        <f>I121*I122</f>
        <v>790834</v>
      </c>
      <c r="O121" s="41"/>
    </row>
    <row r="122" spans="1:15" ht="13.5" customHeight="1">
      <c r="A122" s="476"/>
      <c r="B122" s="467"/>
      <c r="C122" s="467"/>
      <c r="D122" s="286">
        <f>'[1]594'!D65</f>
        <v>42</v>
      </c>
      <c r="E122" s="470"/>
      <c r="F122" s="471"/>
      <c r="G122" s="362" t="str">
        <f>'[1]594'!G65</f>
        <v> měrné náklady </v>
      </c>
      <c r="H122" s="289" t="str">
        <f>'[1]594'!H65</f>
        <v>tis.Kč/m2</v>
      </c>
      <c r="I122" s="366">
        <v>0.4</v>
      </c>
      <c r="J122" s="364">
        <f t="shared" si="9"/>
        <v>8076</v>
      </c>
      <c r="K122" s="491" t="s">
        <v>20</v>
      </c>
      <c r="L122" s="492"/>
      <c r="M122" s="493"/>
      <c r="N122" s="489"/>
      <c r="O122" s="41"/>
    </row>
    <row r="123" spans="1:15" ht="13.5" customHeight="1" hidden="1">
      <c r="A123" s="475">
        <f>A121</f>
        <v>50</v>
      </c>
      <c r="B123" s="477">
        <f>B121</f>
        <v>3</v>
      </c>
      <c r="C123" s="477">
        <f>C121+1</f>
        <v>77</v>
      </c>
      <c r="D123" s="261">
        <f>'[1]594'!D66</f>
        <v>41</v>
      </c>
      <c r="E123" s="468"/>
      <c r="F123" s="469"/>
      <c r="G123" s="359"/>
      <c r="H123" s="95"/>
      <c r="I123" s="365"/>
      <c r="J123" s="361">
        <f t="shared" si="9"/>
        <v>8047</v>
      </c>
      <c r="K123" s="472"/>
      <c r="L123" s="473"/>
      <c r="M123" s="474"/>
      <c r="N123" s="490">
        <f>I123*I124</f>
        <v>0</v>
      </c>
      <c r="O123" s="41"/>
    </row>
    <row r="124" spans="1:15" ht="13.5" customHeight="1" hidden="1">
      <c r="A124" s="476"/>
      <c r="B124" s="467"/>
      <c r="C124" s="467"/>
      <c r="D124" s="286">
        <f>'[1]594'!D67</f>
        <v>42</v>
      </c>
      <c r="E124" s="470"/>
      <c r="F124" s="471"/>
      <c r="G124" s="362"/>
      <c r="H124" s="289"/>
      <c r="I124" s="366"/>
      <c r="J124" s="364">
        <f t="shared" si="9"/>
        <v>8077</v>
      </c>
      <c r="K124" s="491"/>
      <c r="L124" s="492"/>
      <c r="M124" s="493"/>
      <c r="N124" s="484"/>
      <c r="O124" s="41"/>
    </row>
    <row r="125" spans="1:15" ht="13.5" customHeight="1" hidden="1">
      <c r="A125" s="475">
        <f>A123</f>
        <v>50</v>
      </c>
      <c r="B125" s="477">
        <f>B123</f>
        <v>3</v>
      </c>
      <c r="C125" s="477">
        <f>C123+1</f>
        <v>78</v>
      </c>
      <c r="D125" s="261">
        <f>'[1]594'!D68</f>
        <v>41</v>
      </c>
      <c r="E125" s="468">
        <f>'[1]594'!E68</f>
        <v>0</v>
      </c>
      <c r="F125" s="469"/>
      <c r="G125" s="359" t="str">
        <f>'[1]594'!G68</f>
        <v>plocha</v>
      </c>
      <c r="H125" s="95" t="str">
        <f>'[1]594'!H68</f>
        <v>m2</v>
      </c>
      <c r="I125" s="367"/>
      <c r="J125" s="361">
        <f t="shared" si="9"/>
        <v>8048</v>
      </c>
      <c r="K125" s="472"/>
      <c r="L125" s="473"/>
      <c r="M125" s="474"/>
      <c r="N125" s="489">
        <f>I125*I126</f>
        <v>0</v>
      </c>
      <c r="O125" s="41"/>
    </row>
    <row r="126" spans="1:15" ht="13.5" customHeight="1" hidden="1">
      <c r="A126" s="476"/>
      <c r="B126" s="467"/>
      <c r="C126" s="467"/>
      <c r="D126" s="286">
        <f>'[1]594'!D69</f>
        <v>42</v>
      </c>
      <c r="E126" s="470"/>
      <c r="F126" s="471"/>
      <c r="G126" s="362" t="str">
        <f>'[1]594'!G69</f>
        <v> měrné náklady </v>
      </c>
      <c r="H126" s="289" t="str">
        <f>'[1]594'!H69</f>
        <v>tis.Kč/m2</v>
      </c>
      <c r="I126" s="368"/>
      <c r="J126" s="364">
        <f t="shared" si="9"/>
        <v>8078</v>
      </c>
      <c r="K126" s="491"/>
      <c r="L126" s="492"/>
      <c r="M126" s="493"/>
      <c r="N126" s="489"/>
      <c r="O126" s="41"/>
    </row>
    <row r="127" spans="1:15" ht="13.5" customHeight="1" hidden="1">
      <c r="A127" s="475">
        <f>A125</f>
        <v>50</v>
      </c>
      <c r="B127" s="477">
        <f>B125</f>
        <v>3</v>
      </c>
      <c r="C127" s="477">
        <f>C125+1</f>
        <v>79</v>
      </c>
      <c r="D127" s="261">
        <f>'[1]594'!D70</f>
        <v>41</v>
      </c>
      <c r="E127" s="468">
        <f>'[1]594'!E70</f>
        <v>0</v>
      </c>
      <c r="F127" s="469"/>
      <c r="G127" s="359" t="str">
        <f>'[1]594'!G70</f>
        <v>plocha</v>
      </c>
      <c r="H127" s="95" t="str">
        <f>'[1]594'!H70</f>
        <v>m2</v>
      </c>
      <c r="I127" s="367"/>
      <c r="J127" s="361">
        <f t="shared" si="9"/>
        <v>8049</v>
      </c>
      <c r="K127" s="472"/>
      <c r="L127" s="473"/>
      <c r="M127" s="474"/>
      <c r="N127" s="489">
        <f>I127*I128</f>
        <v>0</v>
      </c>
      <c r="O127" s="41"/>
    </row>
    <row r="128" spans="1:15" ht="13.5" customHeight="1" hidden="1">
      <c r="A128" s="476"/>
      <c r="B128" s="467"/>
      <c r="C128" s="467"/>
      <c r="D128" s="286">
        <f>'[1]594'!D71</f>
        <v>42</v>
      </c>
      <c r="E128" s="470"/>
      <c r="F128" s="471"/>
      <c r="G128" s="362" t="str">
        <f>'[1]594'!G71</f>
        <v> měrné náklady </v>
      </c>
      <c r="H128" s="289" t="str">
        <f>'[1]594'!H71</f>
        <v>tis.Kč/m2</v>
      </c>
      <c r="I128" s="368"/>
      <c r="J128" s="364">
        <f t="shared" si="9"/>
        <v>8079</v>
      </c>
      <c r="K128" s="491"/>
      <c r="L128" s="492"/>
      <c r="M128" s="493"/>
      <c r="N128" s="489"/>
      <c r="O128" s="41"/>
    </row>
    <row r="129" spans="1:15" ht="13.5" customHeight="1">
      <c r="A129" s="475">
        <f>A127</f>
        <v>50</v>
      </c>
      <c r="B129" s="477">
        <f>B127</f>
        <v>3</v>
      </c>
      <c r="C129" s="477">
        <f>C127+1</f>
        <v>80</v>
      </c>
      <c r="D129" s="261">
        <f>'[1]594'!D72</f>
        <v>41</v>
      </c>
      <c r="E129" s="468"/>
      <c r="F129" s="469"/>
      <c r="G129" s="359"/>
      <c r="H129" s="95"/>
      <c r="I129" s="367"/>
      <c r="J129" s="361">
        <f t="shared" si="9"/>
        <v>8050</v>
      </c>
      <c r="K129" s="472"/>
      <c r="L129" s="473"/>
      <c r="M129" s="474"/>
      <c r="N129" s="489">
        <f>I129*I130</f>
        <v>0</v>
      </c>
      <c r="O129" s="41"/>
    </row>
    <row r="130" spans="1:15" ht="13.5" customHeight="1" thickBot="1">
      <c r="A130" s="476"/>
      <c r="B130" s="467"/>
      <c r="C130" s="467"/>
      <c r="D130" s="286">
        <f>'[1]594'!D73</f>
        <v>42</v>
      </c>
      <c r="E130" s="470"/>
      <c r="F130" s="471"/>
      <c r="G130" s="362"/>
      <c r="H130" s="289"/>
      <c r="I130" s="369"/>
      <c r="J130" s="364">
        <f t="shared" si="9"/>
        <v>8080</v>
      </c>
      <c r="K130" s="491"/>
      <c r="L130" s="492"/>
      <c r="M130" s="493"/>
      <c r="N130" s="489"/>
      <c r="O130" s="41"/>
    </row>
    <row r="131" spans="1:15" ht="6.75" customHeight="1" thickBot="1" thickTop="1">
      <c r="A131" s="370"/>
      <c r="B131" s="370"/>
      <c r="C131" s="370"/>
      <c r="D131" s="371"/>
      <c r="E131" s="372"/>
      <c r="F131" s="372"/>
      <c r="G131" s="373"/>
      <c r="H131" s="374"/>
      <c r="I131" s="375"/>
      <c r="J131" s="376"/>
      <c r="K131" s="377"/>
      <c r="L131" s="377"/>
      <c r="M131" s="377"/>
      <c r="N131" s="378"/>
      <c r="O131" s="41"/>
    </row>
    <row r="132" spans="1:15" ht="13.5" customHeight="1" thickTop="1">
      <c r="A132" s="379">
        <f>A129</f>
        <v>50</v>
      </c>
      <c r="B132" s="380">
        <f>B129</f>
        <v>3</v>
      </c>
      <c r="C132" s="380">
        <f>C129+1</f>
        <v>81</v>
      </c>
      <c r="D132" s="261"/>
      <c r="E132" s="110"/>
      <c r="F132" s="381"/>
      <c r="G132" s="382"/>
      <c r="H132" s="383"/>
      <c r="I132" s="384"/>
      <c r="J132" s="385">
        <f>J130+1</f>
        <v>8081</v>
      </c>
      <c r="K132" s="485"/>
      <c r="L132" s="478"/>
      <c r="M132" s="479"/>
      <c r="N132" s="386">
        <f>5*I132</f>
        <v>0</v>
      </c>
      <c r="O132" s="41"/>
    </row>
    <row r="133" spans="1:15" ht="13.5" customHeight="1" hidden="1">
      <c r="A133" s="387">
        <f aca="true" t="shared" si="10" ref="A133:A146">A132</f>
        <v>50</v>
      </c>
      <c r="B133" s="388">
        <f aca="true" t="shared" si="11" ref="B133:B146">B132</f>
        <v>3</v>
      </c>
      <c r="C133" s="388">
        <f aca="true" t="shared" si="12" ref="C133:C150">C132+1</f>
        <v>82</v>
      </c>
      <c r="D133" s="271"/>
      <c r="E133" s="110"/>
      <c r="F133" s="110"/>
      <c r="G133" s="59"/>
      <c r="H133" s="389" t="s">
        <v>99</v>
      </c>
      <c r="I133" s="390"/>
      <c r="J133" s="391">
        <f aca="true" t="shared" si="13" ref="J133:J150">J132+1</f>
        <v>8082</v>
      </c>
      <c r="K133" s="480"/>
      <c r="L133" s="481"/>
      <c r="M133" s="482"/>
      <c r="N133" s="386">
        <f>5*I133</f>
        <v>0</v>
      </c>
      <c r="O133" s="41"/>
    </row>
    <row r="134" spans="1:15" ht="13.5" customHeight="1" hidden="1">
      <c r="A134" s="387">
        <f t="shared" si="10"/>
        <v>50</v>
      </c>
      <c r="B134" s="388">
        <f t="shared" si="11"/>
        <v>3</v>
      </c>
      <c r="C134" s="388">
        <f t="shared" si="12"/>
        <v>83</v>
      </c>
      <c r="D134" s="271"/>
      <c r="E134" s="110"/>
      <c r="F134" s="110"/>
      <c r="G134" s="59"/>
      <c r="H134" s="389" t="s">
        <v>99</v>
      </c>
      <c r="I134" s="390"/>
      <c r="J134" s="392">
        <f t="shared" si="13"/>
        <v>8083</v>
      </c>
      <c r="K134" s="480"/>
      <c r="L134" s="481"/>
      <c r="M134" s="482"/>
      <c r="N134" s="386">
        <f>5*I134</f>
        <v>0</v>
      </c>
      <c r="O134" s="41"/>
    </row>
    <row r="135" spans="1:15" ht="13.5" customHeight="1" hidden="1">
      <c r="A135" s="387">
        <f t="shared" si="10"/>
        <v>50</v>
      </c>
      <c r="B135" s="388">
        <f t="shared" si="11"/>
        <v>3</v>
      </c>
      <c r="C135" s="388">
        <f t="shared" si="12"/>
        <v>84</v>
      </c>
      <c r="D135" s="271"/>
      <c r="E135" s="110"/>
      <c r="F135" s="110"/>
      <c r="G135" s="59"/>
      <c r="H135" s="389" t="s">
        <v>99</v>
      </c>
      <c r="I135" s="390"/>
      <c r="J135" s="392">
        <f t="shared" si="13"/>
        <v>8084</v>
      </c>
      <c r="K135" s="480"/>
      <c r="L135" s="481"/>
      <c r="M135" s="482"/>
      <c r="N135" s="386">
        <f>5*I135</f>
        <v>0</v>
      </c>
      <c r="O135" s="41"/>
    </row>
    <row r="136" spans="1:15" ht="13.5" customHeight="1" hidden="1">
      <c r="A136" s="387">
        <f t="shared" si="10"/>
        <v>50</v>
      </c>
      <c r="B136" s="388">
        <f t="shared" si="11"/>
        <v>3</v>
      </c>
      <c r="C136" s="388">
        <f t="shared" si="12"/>
        <v>85</v>
      </c>
      <c r="D136" s="271"/>
      <c r="E136" s="110"/>
      <c r="F136" s="110"/>
      <c r="G136" s="59"/>
      <c r="H136" s="389" t="s">
        <v>99</v>
      </c>
      <c r="I136" s="390"/>
      <c r="J136" s="392">
        <f t="shared" si="13"/>
        <v>8085</v>
      </c>
      <c r="K136" s="480"/>
      <c r="L136" s="481"/>
      <c r="M136" s="482"/>
      <c r="N136" s="386">
        <f>5*I136</f>
        <v>0</v>
      </c>
      <c r="O136" s="41"/>
    </row>
    <row r="137" spans="1:15" ht="13.5" customHeight="1" hidden="1">
      <c r="A137" s="387">
        <f t="shared" si="10"/>
        <v>50</v>
      </c>
      <c r="B137" s="388">
        <f t="shared" si="11"/>
        <v>3</v>
      </c>
      <c r="C137" s="388">
        <f t="shared" si="12"/>
        <v>86</v>
      </c>
      <c r="D137" s="271"/>
      <c r="E137" s="110"/>
      <c r="F137" s="110"/>
      <c r="G137" s="59"/>
      <c r="H137" s="389" t="s">
        <v>99</v>
      </c>
      <c r="I137" s="390"/>
      <c r="J137" s="392">
        <f t="shared" si="13"/>
        <v>8086</v>
      </c>
      <c r="K137" s="480"/>
      <c r="L137" s="481"/>
      <c r="M137" s="482"/>
      <c r="N137" s="386">
        <f aca="true" t="shared" si="14" ref="N137:N146">5*I137</f>
        <v>0</v>
      </c>
      <c r="O137" s="41"/>
    </row>
    <row r="138" spans="1:15" ht="13.5" customHeight="1" hidden="1">
      <c r="A138" s="387">
        <f t="shared" si="10"/>
        <v>50</v>
      </c>
      <c r="B138" s="388">
        <f t="shared" si="11"/>
        <v>3</v>
      </c>
      <c r="C138" s="388">
        <f t="shared" si="12"/>
        <v>87</v>
      </c>
      <c r="D138" s="271"/>
      <c r="E138" s="110"/>
      <c r="F138" s="110"/>
      <c r="G138" s="59"/>
      <c r="H138" s="389" t="s">
        <v>99</v>
      </c>
      <c r="I138" s="390"/>
      <c r="J138" s="392">
        <f t="shared" si="13"/>
        <v>8087</v>
      </c>
      <c r="K138" s="480"/>
      <c r="L138" s="481"/>
      <c r="M138" s="482"/>
      <c r="N138" s="386">
        <f t="shared" si="14"/>
        <v>0</v>
      </c>
      <c r="O138" s="41"/>
    </row>
    <row r="139" spans="1:15" ht="13.5" customHeight="1" hidden="1">
      <c r="A139" s="387">
        <f t="shared" si="10"/>
        <v>50</v>
      </c>
      <c r="B139" s="388">
        <f t="shared" si="11"/>
        <v>3</v>
      </c>
      <c r="C139" s="388">
        <f t="shared" si="12"/>
        <v>88</v>
      </c>
      <c r="D139" s="271"/>
      <c r="E139" s="110"/>
      <c r="F139" s="110"/>
      <c r="G139" s="59"/>
      <c r="H139" s="389" t="s">
        <v>99</v>
      </c>
      <c r="I139" s="390"/>
      <c r="J139" s="392">
        <f t="shared" si="13"/>
        <v>8088</v>
      </c>
      <c r="K139" s="480"/>
      <c r="L139" s="481"/>
      <c r="M139" s="482"/>
      <c r="N139" s="386">
        <f t="shared" si="14"/>
        <v>0</v>
      </c>
      <c r="O139" s="41"/>
    </row>
    <row r="140" spans="1:15" ht="13.5" customHeight="1" hidden="1">
      <c r="A140" s="387">
        <f t="shared" si="10"/>
        <v>50</v>
      </c>
      <c r="B140" s="388">
        <f t="shared" si="11"/>
        <v>3</v>
      </c>
      <c r="C140" s="388">
        <f t="shared" si="12"/>
        <v>89</v>
      </c>
      <c r="D140" s="271"/>
      <c r="E140" s="110"/>
      <c r="F140" s="110"/>
      <c r="G140" s="59"/>
      <c r="H140" s="389" t="s">
        <v>99</v>
      </c>
      <c r="I140" s="390"/>
      <c r="J140" s="392">
        <f t="shared" si="13"/>
        <v>8089</v>
      </c>
      <c r="K140" s="480"/>
      <c r="L140" s="481"/>
      <c r="M140" s="482"/>
      <c r="N140" s="386">
        <f t="shared" si="14"/>
        <v>0</v>
      </c>
      <c r="O140" s="41"/>
    </row>
    <row r="141" spans="1:15" ht="13.5" customHeight="1" hidden="1">
      <c r="A141" s="387">
        <f t="shared" si="10"/>
        <v>50</v>
      </c>
      <c r="B141" s="388">
        <f t="shared" si="11"/>
        <v>3</v>
      </c>
      <c r="C141" s="388">
        <f t="shared" si="12"/>
        <v>90</v>
      </c>
      <c r="D141" s="271"/>
      <c r="E141" s="110"/>
      <c r="F141" s="110"/>
      <c r="G141" s="59"/>
      <c r="H141" s="389" t="s">
        <v>99</v>
      </c>
      <c r="I141" s="390"/>
      <c r="J141" s="392">
        <f t="shared" si="13"/>
        <v>8090</v>
      </c>
      <c r="K141" s="480"/>
      <c r="L141" s="481"/>
      <c r="M141" s="482"/>
      <c r="N141" s="386">
        <f t="shared" si="14"/>
        <v>0</v>
      </c>
      <c r="O141" s="41"/>
    </row>
    <row r="142" spans="1:15" ht="13.5" customHeight="1" hidden="1">
      <c r="A142" s="387">
        <f t="shared" si="10"/>
        <v>50</v>
      </c>
      <c r="B142" s="388">
        <f t="shared" si="11"/>
        <v>3</v>
      </c>
      <c r="C142" s="388">
        <f t="shared" si="12"/>
        <v>91</v>
      </c>
      <c r="D142" s="271"/>
      <c r="E142" s="110"/>
      <c r="F142" s="110"/>
      <c r="G142" s="59"/>
      <c r="H142" s="389" t="s">
        <v>99</v>
      </c>
      <c r="I142" s="390"/>
      <c r="J142" s="392">
        <f t="shared" si="13"/>
        <v>8091</v>
      </c>
      <c r="K142" s="480"/>
      <c r="L142" s="481"/>
      <c r="M142" s="482"/>
      <c r="N142" s="386">
        <f t="shared" si="14"/>
        <v>0</v>
      </c>
      <c r="O142" s="41"/>
    </row>
    <row r="143" spans="1:15" ht="13.5" customHeight="1" hidden="1">
      <c r="A143" s="387">
        <f t="shared" si="10"/>
        <v>50</v>
      </c>
      <c r="B143" s="388">
        <f t="shared" si="11"/>
        <v>3</v>
      </c>
      <c r="C143" s="388">
        <f t="shared" si="12"/>
        <v>92</v>
      </c>
      <c r="D143" s="271"/>
      <c r="E143" s="110"/>
      <c r="F143" s="110"/>
      <c r="G143" s="59"/>
      <c r="H143" s="389" t="s">
        <v>99</v>
      </c>
      <c r="I143" s="390"/>
      <c r="J143" s="392">
        <f t="shared" si="13"/>
        <v>8092</v>
      </c>
      <c r="K143" s="480"/>
      <c r="L143" s="481"/>
      <c r="M143" s="482"/>
      <c r="N143" s="386">
        <f t="shared" si="14"/>
        <v>0</v>
      </c>
      <c r="O143" s="41"/>
    </row>
    <row r="144" spans="1:15" ht="13.5" customHeight="1" hidden="1">
      <c r="A144" s="387">
        <f t="shared" si="10"/>
        <v>50</v>
      </c>
      <c r="B144" s="388">
        <f t="shared" si="11"/>
        <v>3</v>
      </c>
      <c r="C144" s="388">
        <f t="shared" si="12"/>
        <v>93</v>
      </c>
      <c r="D144" s="271"/>
      <c r="E144" s="110"/>
      <c r="F144" s="110"/>
      <c r="G144" s="59"/>
      <c r="H144" s="389" t="s">
        <v>99</v>
      </c>
      <c r="I144" s="390"/>
      <c r="J144" s="392">
        <f t="shared" si="13"/>
        <v>8093</v>
      </c>
      <c r="K144" s="480"/>
      <c r="L144" s="481"/>
      <c r="M144" s="482"/>
      <c r="N144" s="386">
        <f t="shared" si="14"/>
        <v>0</v>
      </c>
      <c r="O144" s="41"/>
    </row>
    <row r="145" spans="1:15" ht="13.5" customHeight="1" hidden="1">
      <c r="A145" s="387">
        <f t="shared" si="10"/>
        <v>50</v>
      </c>
      <c r="B145" s="388">
        <f t="shared" si="11"/>
        <v>3</v>
      </c>
      <c r="C145" s="388">
        <f t="shared" si="12"/>
        <v>94</v>
      </c>
      <c r="D145" s="271"/>
      <c r="E145" s="110"/>
      <c r="F145" s="110"/>
      <c r="G145" s="59"/>
      <c r="H145" s="389" t="s">
        <v>99</v>
      </c>
      <c r="I145" s="390"/>
      <c r="J145" s="392">
        <f t="shared" si="13"/>
        <v>8094</v>
      </c>
      <c r="K145" s="480"/>
      <c r="L145" s="481"/>
      <c r="M145" s="482"/>
      <c r="N145" s="386">
        <f t="shared" si="14"/>
        <v>0</v>
      </c>
      <c r="O145" s="41"/>
    </row>
    <row r="146" spans="1:15" ht="13.5" customHeight="1" hidden="1">
      <c r="A146" s="387">
        <f t="shared" si="10"/>
        <v>50</v>
      </c>
      <c r="B146" s="388">
        <f t="shared" si="11"/>
        <v>3</v>
      </c>
      <c r="C146" s="388">
        <f t="shared" si="12"/>
        <v>95</v>
      </c>
      <c r="D146" s="271"/>
      <c r="E146" s="110"/>
      <c r="F146" s="110"/>
      <c r="G146" s="59"/>
      <c r="H146" s="389" t="s">
        <v>99</v>
      </c>
      <c r="I146" s="390"/>
      <c r="J146" s="392">
        <f t="shared" si="13"/>
        <v>8095</v>
      </c>
      <c r="K146" s="480"/>
      <c r="L146" s="481"/>
      <c r="M146" s="482"/>
      <c r="N146" s="386">
        <f t="shared" si="14"/>
        <v>0</v>
      </c>
      <c r="O146" s="41"/>
    </row>
    <row r="147" spans="1:15" ht="13.5" customHeight="1" hidden="1">
      <c r="A147" s="387">
        <f>A136</f>
        <v>50</v>
      </c>
      <c r="B147" s="388">
        <f>B136</f>
        <v>3</v>
      </c>
      <c r="C147" s="388">
        <f t="shared" si="12"/>
        <v>96</v>
      </c>
      <c r="D147" s="271"/>
      <c r="E147" s="110"/>
      <c r="F147" s="110"/>
      <c r="G147" s="59"/>
      <c r="H147" s="389" t="s">
        <v>99</v>
      </c>
      <c r="I147" s="390"/>
      <c r="J147" s="392">
        <f t="shared" si="13"/>
        <v>8096</v>
      </c>
      <c r="K147" s="480"/>
      <c r="L147" s="481"/>
      <c r="M147" s="482"/>
      <c r="N147" s="386">
        <f>5*I147</f>
        <v>0</v>
      </c>
      <c r="O147" s="41"/>
    </row>
    <row r="148" spans="1:15" ht="13.5" customHeight="1" hidden="1">
      <c r="A148" s="387">
        <f aca="true" t="shared" si="15" ref="A148:B150">A147</f>
        <v>50</v>
      </c>
      <c r="B148" s="388">
        <f t="shared" si="15"/>
        <v>3</v>
      </c>
      <c r="C148" s="388">
        <f t="shared" si="12"/>
        <v>97</v>
      </c>
      <c r="D148" s="271"/>
      <c r="E148" s="110"/>
      <c r="F148" s="110"/>
      <c r="G148" s="59"/>
      <c r="H148" s="389" t="s">
        <v>99</v>
      </c>
      <c r="I148" s="390"/>
      <c r="J148" s="392">
        <f t="shared" si="13"/>
        <v>8097</v>
      </c>
      <c r="K148" s="480"/>
      <c r="L148" s="481"/>
      <c r="M148" s="482"/>
      <c r="N148" s="386">
        <f>5*I148</f>
        <v>0</v>
      </c>
      <c r="O148" s="41"/>
    </row>
    <row r="149" spans="1:15" ht="13.5" customHeight="1" hidden="1">
      <c r="A149" s="387">
        <f t="shared" si="15"/>
        <v>50</v>
      </c>
      <c r="B149" s="388">
        <f t="shared" si="15"/>
        <v>3</v>
      </c>
      <c r="C149" s="388">
        <f t="shared" si="12"/>
        <v>98</v>
      </c>
      <c r="D149" s="271"/>
      <c r="E149" s="110"/>
      <c r="F149" s="110"/>
      <c r="G149" s="59"/>
      <c r="H149" s="389" t="s">
        <v>99</v>
      </c>
      <c r="I149" s="390"/>
      <c r="J149" s="392">
        <f t="shared" si="13"/>
        <v>8098</v>
      </c>
      <c r="K149" s="480"/>
      <c r="L149" s="481"/>
      <c r="M149" s="482"/>
      <c r="N149" s="386">
        <f>5*I149</f>
        <v>0</v>
      </c>
      <c r="O149" s="41"/>
    </row>
    <row r="150" spans="1:15" ht="13.5" customHeight="1" thickBot="1">
      <c r="A150" s="393">
        <f t="shared" si="15"/>
        <v>50</v>
      </c>
      <c r="B150" s="394">
        <f t="shared" si="15"/>
        <v>3</v>
      </c>
      <c r="C150" s="394">
        <f t="shared" si="12"/>
        <v>99</v>
      </c>
      <c r="D150" s="286"/>
      <c r="E150" s="395"/>
      <c r="F150" s="396"/>
      <c r="G150" s="76"/>
      <c r="H150" s="397"/>
      <c r="I150" s="398"/>
      <c r="J150" s="399">
        <f t="shared" si="13"/>
        <v>8099</v>
      </c>
      <c r="K150" s="518"/>
      <c r="L150" s="519"/>
      <c r="M150" s="520"/>
      <c r="N150" s="386">
        <f>5*I150</f>
        <v>0</v>
      </c>
      <c r="O150" s="41"/>
    </row>
    <row r="151" spans="1:15" ht="6.75" customHeight="1" thickTop="1">
      <c r="A151" s="138"/>
      <c r="B151" s="182"/>
      <c r="C151" s="182"/>
      <c r="D151" s="182"/>
      <c r="E151" s="134"/>
      <c r="F151" s="134"/>
      <c r="G151" s="14"/>
      <c r="H151" s="14"/>
      <c r="I151" s="194"/>
      <c r="J151" s="195"/>
      <c r="K151" s="195"/>
      <c r="L151" s="195"/>
      <c r="M151" s="195"/>
      <c r="N151" s="400"/>
      <c r="O151" s="41"/>
    </row>
    <row r="152" spans="1:14" ht="15" customHeight="1">
      <c r="A152" s="401" t="s">
        <v>100</v>
      </c>
      <c r="B152" s="402"/>
      <c r="C152" s="402"/>
      <c r="D152" s="402"/>
      <c r="E152" s="402" t="s">
        <v>101</v>
      </c>
      <c r="F152" s="403"/>
      <c r="G152" s="403"/>
      <c r="H152" s="403"/>
      <c r="I152" s="403"/>
      <c r="J152" s="403"/>
      <c r="K152" s="403"/>
      <c r="L152" s="403"/>
      <c r="M152" s="404"/>
      <c r="N152" s="405">
        <f>SUM(N71:N150)</f>
        <v>19679175</v>
      </c>
    </row>
    <row r="153" spans="1:14" ht="15" customHeight="1">
      <c r="A153" s="406"/>
      <c r="B153" s="204"/>
      <c r="C153" s="204"/>
      <c r="D153" s="204"/>
      <c r="E153" s="204" t="s">
        <v>102</v>
      </c>
      <c r="F153" s="407"/>
      <c r="G153" s="407"/>
      <c r="H153" s="407"/>
      <c r="I153" s="407"/>
      <c r="J153" s="407"/>
      <c r="K153" s="407"/>
      <c r="L153" s="407"/>
      <c r="M153" s="408"/>
      <c r="N153" s="409">
        <f>N152/1000/'[1]49'!P37</f>
        <v>0.854484298409889</v>
      </c>
    </row>
    <row r="154" spans="1:14" ht="15" customHeight="1">
      <c r="A154" s="198"/>
      <c r="B154" s="410"/>
      <c r="C154" s="410"/>
      <c r="D154" s="410"/>
      <c r="E154" s="411"/>
      <c r="F154" s="411"/>
      <c r="G154" s="411"/>
      <c r="H154" s="411"/>
      <c r="I154" s="411"/>
      <c r="J154" s="411"/>
      <c r="K154" s="411"/>
      <c r="L154" s="411"/>
      <c r="M154" s="412"/>
      <c r="N154" s="409">
        <f>N152/1000/'[1]49'!$J$37</f>
        <v>0.3855486658046315</v>
      </c>
    </row>
    <row r="155" spans="1:14" ht="15" customHeight="1">
      <c r="A155" s="204"/>
      <c r="B155" s="204"/>
      <c r="C155" s="204"/>
      <c r="D155" s="204"/>
      <c r="E155" s="407"/>
      <c r="F155" s="407"/>
      <c r="G155" s="407"/>
      <c r="H155" s="407"/>
      <c r="I155" s="407"/>
      <c r="J155" s="407"/>
      <c r="K155" s="407"/>
      <c r="L155" s="407"/>
      <c r="M155" s="407"/>
      <c r="N155" s="413"/>
    </row>
    <row r="156" spans="1:20" ht="16.5" customHeight="1">
      <c r="A156" s="414"/>
      <c r="B156" s="414"/>
      <c r="C156" s="414"/>
      <c r="D156" s="414"/>
      <c r="E156" s="451"/>
      <c r="F156" s="451"/>
      <c r="G156" s="535"/>
      <c r="H156" s="535"/>
      <c r="I156" s="535"/>
      <c r="J156" s="535"/>
      <c r="K156" s="535"/>
      <c r="L156" s="535"/>
      <c r="M156" s="535"/>
      <c r="N156" s="416"/>
      <c r="O156" s="416"/>
      <c r="P156" s="416"/>
      <c r="Q156" s="416"/>
      <c r="R156" s="416"/>
      <c r="S156" s="416"/>
      <c r="T156" s="416"/>
    </row>
    <row r="157" spans="1:20" ht="15" customHeight="1">
      <c r="A157" s="417"/>
      <c r="B157" s="417"/>
      <c r="C157" s="417"/>
      <c r="D157" s="417"/>
      <c r="E157" s="453"/>
      <c r="F157" s="454"/>
      <c r="G157" s="455"/>
      <c r="H157" s="533"/>
      <c r="I157" s="533"/>
      <c r="J157" s="456"/>
      <c r="K157" s="456"/>
      <c r="L157" s="456"/>
      <c r="M157" s="418"/>
      <c r="N157" s="416"/>
      <c r="O157" s="416"/>
      <c r="P157" s="416"/>
      <c r="Q157" s="416"/>
      <c r="R157" s="416"/>
      <c r="S157" s="416"/>
      <c r="T157" s="416"/>
    </row>
    <row r="158" spans="1:20" ht="15" customHeight="1">
      <c r="A158" s="417"/>
      <c r="B158" s="417"/>
      <c r="C158" s="417"/>
      <c r="D158" s="417"/>
      <c r="E158" s="457"/>
      <c r="F158" s="458"/>
      <c r="G158" s="459"/>
      <c r="H158" s="534"/>
      <c r="I158" s="534"/>
      <c r="J158" s="419"/>
      <c r="K158" s="419"/>
      <c r="L158" s="419"/>
      <c r="M158" s="419"/>
      <c r="N158" s="416"/>
      <c r="O158" s="416"/>
      <c r="P158" s="416"/>
      <c r="Q158" s="416"/>
      <c r="R158" s="416"/>
      <c r="S158" s="416"/>
      <c r="T158" s="416"/>
    </row>
    <row r="159" spans="1:20" ht="12.75">
      <c r="A159" s="420"/>
      <c r="B159" s="420"/>
      <c r="C159" s="420"/>
      <c r="D159" s="420"/>
      <c r="E159" s="420"/>
      <c r="F159" s="420"/>
      <c r="G159" s="420"/>
      <c r="H159" s="420"/>
      <c r="I159" s="420"/>
      <c r="J159" s="420"/>
      <c r="K159" s="420"/>
      <c r="L159" s="420"/>
      <c r="M159" s="420"/>
      <c r="N159" s="420"/>
      <c r="O159" s="416"/>
      <c r="P159" s="416"/>
      <c r="Q159" s="416"/>
      <c r="R159" s="416"/>
      <c r="S159" s="416"/>
      <c r="T159" s="416"/>
    </row>
    <row r="160" spans="1:20" ht="12.75">
      <c r="A160" s="416"/>
      <c r="B160" s="416"/>
      <c r="C160" s="416"/>
      <c r="D160" s="416"/>
      <c r="E160" s="416"/>
      <c r="F160" s="416"/>
      <c r="G160" s="416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  <c r="T160" s="416"/>
    </row>
    <row r="234" ht="12.75"/>
    <row r="235" ht="12.75"/>
    <row r="236" ht="12.75"/>
    <row r="237" ht="12.75"/>
    <row r="239" ht="12.75"/>
  </sheetData>
  <mergeCells count="295">
    <mergeCell ref="E61:G61"/>
    <mergeCell ref="K104:M104"/>
    <mergeCell ref="K73:M73"/>
    <mergeCell ref="K74:M74"/>
    <mergeCell ref="K75:M75"/>
    <mergeCell ref="K76:M76"/>
    <mergeCell ref="K77:M77"/>
    <mergeCell ref="K78:M78"/>
    <mergeCell ref="K79:M79"/>
    <mergeCell ref="K80:M80"/>
    <mergeCell ref="K96:M96"/>
    <mergeCell ref="K101:M101"/>
    <mergeCell ref="K92:M92"/>
    <mergeCell ref="K93:M93"/>
    <mergeCell ref="K94:M94"/>
    <mergeCell ref="K95:M95"/>
    <mergeCell ref="K146:M146"/>
    <mergeCell ref="K142:M142"/>
    <mergeCell ref="K143:M143"/>
    <mergeCell ref="K144:M144"/>
    <mergeCell ref="K145:M145"/>
    <mergeCell ref="K62:M62"/>
    <mergeCell ref="K63:M63"/>
    <mergeCell ref="K64:M64"/>
    <mergeCell ref="K65:M65"/>
    <mergeCell ref="K88:M88"/>
    <mergeCell ref="K89:M89"/>
    <mergeCell ref="K66:M66"/>
    <mergeCell ref="K69:M69"/>
    <mergeCell ref="K67:M67"/>
    <mergeCell ref="K68:M68"/>
    <mergeCell ref="K81:M81"/>
    <mergeCell ref="K86:M86"/>
    <mergeCell ref="K87:M87"/>
    <mergeCell ref="K102:M102"/>
    <mergeCell ref="K103:M103"/>
    <mergeCell ref="K97:M97"/>
    <mergeCell ref="K98:M98"/>
    <mergeCell ref="K99:M99"/>
    <mergeCell ref="K100:M100"/>
    <mergeCell ref="A5:E5"/>
    <mergeCell ref="K82:M82"/>
    <mergeCell ref="K83:M83"/>
    <mergeCell ref="K55:M55"/>
    <mergeCell ref="K56:M56"/>
    <mergeCell ref="K39:M39"/>
    <mergeCell ref="K40:M40"/>
    <mergeCell ref="K14:M14"/>
    <mergeCell ref="F5:J5"/>
    <mergeCell ref="A9:D9"/>
    <mergeCell ref="K113:M113"/>
    <mergeCell ref="K114:M114"/>
    <mergeCell ref="A13:D13"/>
    <mergeCell ref="A15:D15"/>
    <mergeCell ref="A54:D54"/>
    <mergeCell ref="A56:D56"/>
    <mergeCell ref="K90:M90"/>
    <mergeCell ref="K91:M91"/>
    <mergeCell ref="K84:M84"/>
    <mergeCell ref="K85:M85"/>
    <mergeCell ref="K120:M120"/>
    <mergeCell ref="K117:M117"/>
    <mergeCell ref="K118:M118"/>
    <mergeCell ref="K115:M115"/>
    <mergeCell ref="K116:M116"/>
    <mergeCell ref="K119:M119"/>
    <mergeCell ref="K129:M129"/>
    <mergeCell ref="K130:M130"/>
    <mergeCell ref="K125:M125"/>
    <mergeCell ref="K126:M126"/>
    <mergeCell ref="K128:M128"/>
    <mergeCell ref="K150:M150"/>
    <mergeCell ref="K148:M148"/>
    <mergeCell ref="K149:M149"/>
    <mergeCell ref="K136:M136"/>
    <mergeCell ref="K147:M147"/>
    <mergeCell ref="K137:M137"/>
    <mergeCell ref="K138:M138"/>
    <mergeCell ref="K139:M139"/>
    <mergeCell ref="K140:M140"/>
    <mergeCell ref="K141:M141"/>
    <mergeCell ref="K123:M123"/>
    <mergeCell ref="K124:M124"/>
    <mergeCell ref="K121:M121"/>
    <mergeCell ref="K122:M122"/>
    <mergeCell ref="K43:M43"/>
    <mergeCell ref="K44:M44"/>
    <mergeCell ref="A11:D11"/>
    <mergeCell ref="K31:M31"/>
    <mergeCell ref="K32:M32"/>
    <mergeCell ref="K33:M33"/>
    <mergeCell ref="K20:M20"/>
    <mergeCell ref="K21:M21"/>
    <mergeCell ref="K22:M22"/>
    <mergeCell ref="K23:M23"/>
    <mergeCell ref="E11:H11"/>
    <mergeCell ref="J11:M11"/>
    <mergeCell ref="K7:M7"/>
    <mergeCell ref="K9:M9"/>
    <mergeCell ref="I8:J8"/>
    <mergeCell ref="E9:J9"/>
    <mergeCell ref="K41:M41"/>
    <mergeCell ref="K42:M42"/>
    <mergeCell ref="K26:M26"/>
    <mergeCell ref="K27:M27"/>
    <mergeCell ref="K37:M37"/>
    <mergeCell ref="K38:M38"/>
    <mergeCell ref="K28:M28"/>
    <mergeCell ref="K29:M29"/>
    <mergeCell ref="K30:M30"/>
    <mergeCell ref="K34:M34"/>
    <mergeCell ref="K15:M15"/>
    <mergeCell ref="K13:M13"/>
    <mergeCell ref="K35:M35"/>
    <mergeCell ref="K36:M36"/>
    <mergeCell ref="K17:M17"/>
    <mergeCell ref="K18:M18"/>
    <mergeCell ref="K19:M19"/>
    <mergeCell ref="K24:M24"/>
    <mergeCell ref="K25:M25"/>
    <mergeCell ref="K45:M45"/>
    <mergeCell ref="K46:M46"/>
    <mergeCell ref="E71:F72"/>
    <mergeCell ref="K71:M71"/>
    <mergeCell ref="K72:M72"/>
    <mergeCell ref="K54:M54"/>
    <mergeCell ref="K58:M58"/>
    <mergeCell ref="K59:M59"/>
    <mergeCell ref="K60:M60"/>
    <mergeCell ref="K61:M61"/>
    <mergeCell ref="A71:A72"/>
    <mergeCell ref="B71:B72"/>
    <mergeCell ref="C71:C72"/>
    <mergeCell ref="A73:A74"/>
    <mergeCell ref="B73:B74"/>
    <mergeCell ref="C73:C74"/>
    <mergeCell ref="E73:F74"/>
    <mergeCell ref="A75:A76"/>
    <mergeCell ref="B75:B76"/>
    <mergeCell ref="C75:C76"/>
    <mergeCell ref="E75:F76"/>
    <mergeCell ref="A77:A78"/>
    <mergeCell ref="B77:B78"/>
    <mergeCell ref="C77:C78"/>
    <mergeCell ref="E77:F78"/>
    <mergeCell ref="A79:A80"/>
    <mergeCell ref="B79:B80"/>
    <mergeCell ref="C79:C80"/>
    <mergeCell ref="E79:F80"/>
    <mergeCell ref="A81:A82"/>
    <mergeCell ref="B81:B82"/>
    <mergeCell ref="C81:C82"/>
    <mergeCell ref="E81:F82"/>
    <mergeCell ref="A83:A84"/>
    <mergeCell ref="B83:B84"/>
    <mergeCell ref="C83:C84"/>
    <mergeCell ref="E83:F84"/>
    <mergeCell ref="A85:A86"/>
    <mergeCell ref="B85:B86"/>
    <mergeCell ref="C85:C86"/>
    <mergeCell ref="E85:F86"/>
    <mergeCell ref="A87:A88"/>
    <mergeCell ref="B87:B88"/>
    <mergeCell ref="C87:C88"/>
    <mergeCell ref="E87:F88"/>
    <mergeCell ref="A89:A90"/>
    <mergeCell ref="B89:B90"/>
    <mergeCell ref="C89:C90"/>
    <mergeCell ref="E89:F90"/>
    <mergeCell ref="A91:A92"/>
    <mergeCell ref="B91:B92"/>
    <mergeCell ref="C91:C92"/>
    <mergeCell ref="E91:F92"/>
    <mergeCell ref="A93:A94"/>
    <mergeCell ref="B93:B94"/>
    <mergeCell ref="C93:C94"/>
    <mergeCell ref="E93:F94"/>
    <mergeCell ref="A95:A96"/>
    <mergeCell ref="B95:B96"/>
    <mergeCell ref="C95:C96"/>
    <mergeCell ref="E95:F96"/>
    <mergeCell ref="A97:A98"/>
    <mergeCell ref="B97:B98"/>
    <mergeCell ref="C97:C98"/>
    <mergeCell ref="E97:F98"/>
    <mergeCell ref="A99:A100"/>
    <mergeCell ref="B99:B100"/>
    <mergeCell ref="C99:C100"/>
    <mergeCell ref="E99:F100"/>
    <mergeCell ref="A101:A102"/>
    <mergeCell ref="B101:B102"/>
    <mergeCell ref="C101:C102"/>
    <mergeCell ref="E101:F102"/>
    <mergeCell ref="A103:A104"/>
    <mergeCell ref="B103:B104"/>
    <mergeCell ref="C103:C104"/>
    <mergeCell ref="E103:F104"/>
    <mergeCell ref="A105:A106"/>
    <mergeCell ref="B105:B106"/>
    <mergeCell ref="C105:C106"/>
    <mergeCell ref="E105:F106"/>
    <mergeCell ref="K109:M109"/>
    <mergeCell ref="K110:M110"/>
    <mergeCell ref="A107:A108"/>
    <mergeCell ref="B107:B108"/>
    <mergeCell ref="C107:C108"/>
    <mergeCell ref="E107:F108"/>
    <mergeCell ref="K105:M105"/>
    <mergeCell ref="K106:M106"/>
    <mergeCell ref="K107:M107"/>
    <mergeCell ref="K108:M108"/>
    <mergeCell ref="K111:M111"/>
    <mergeCell ref="K112:M112"/>
    <mergeCell ref="A109:A110"/>
    <mergeCell ref="B109:B110"/>
    <mergeCell ref="A111:A112"/>
    <mergeCell ref="B111:B112"/>
    <mergeCell ref="C111:C112"/>
    <mergeCell ref="E111:F112"/>
    <mergeCell ref="C109:C110"/>
    <mergeCell ref="E109:F110"/>
    <mergeCell ref="A113:A114"/>
    <mergeCell ref="B113:B114"/>
    <mergeCell ref="C113:C114"/>
    <mergeCell ref="E113:F114"/>
    <mergeCell ref="A115:A116"/>
    <mergeCell ref="B115:B116"/>
    <mergeCell ref="C115:C116"/>
    <mergeCell ref="E115:F116"/>
    <mergeCell ref="A117:A118"/>
    <mergeCell ref="B117:B118"/>
    <mergeCell ref="C117:C118"/>
    <mergeCell ref="E117:F118"/>
    <mergeCell ref="A119:A120"/>
    <mergeCell ref="B119:B120"/>
    <mergeCell ref="C119:C120"/>
    <mergeCell ref="E119:F120"/>
    <mergeCell ref="A121:A122"/>
    <mergeCell ref="B121:B122"/>
    <mergeCell ref="C121:C122"/>
    <mergeCell ref="E121:F122"/>
    <mergeCell ref="A123:A124"/>
    <mergeCell ref="B123:B124"/>
    <mergeCell ref="C123:C124"/>
    <mergeCell ref="E123:F124"/>
    <mergeCell ref="A125:A126"/>
    <mergeCell ref="B125:B126"/>
    <mergeCell ref="C125:C126"/>
    <mergeCell ref="E125:F126"/>
    <mergeCell ref="A127:A128"/>
    <mergeCell ref="B127:B128"/>
    <mergeCell ref="C127:C128"/>
    <mergeCell ref="E127:F128"/>
    <mergeCell ref="A129:A130"/>
    <mergeCell ref="B129:B130"/>
    <mergeCell ref="C129:C130"/>
    <mergeCell ref="E129:F130"/>
    <mergeCell ref="N79:N80"/>
    <mergeCell ref="N81:N82"/>
    <mergeCell ref="N83:N84"/>
    <mergeCell ref="N85:N86"/>
    <mergeCell ref="N71:N72"/>
    <mergeCell ref="N73:N74"/>
    <mergeCell ref="N75:N76"/>
    <mergeCell ref="N77:N78"/>
    <mergeCell ref="N87:N88"/>
    <mergeCell ref="N89:N90"/>
    <mergeCell ref="N91:N92"/>
    <mergeCell ref="N93:N94"/>
    <mergeCell ref="N95:N96"/>
    <mergeCell ref="N97:N98"/>
    <mergeCell ref="N99:N100"/>
    <mergeCell ref="N101:N102"/>
    <mergeCell ref="N103:N104"/>
    <mergeCell ref="N105:N106"/>
    <mergeCell ref="N107:N108"/>
    <mergeCell ref="N109:N110"/>
    <mergeCell ref="N111:N112"/>
    <mergeCell ref="N113:N114"/>
    <mergeCell ref="N115:N116"/>
    <mergeCell ref="N117:N118"/>
    <mergeCell ref="N119:N120"/>
    <mergeCell ref="N121:N122"/>
    <mergeCell ref="N123:N124"/>
    <mergeCell ref="N125:N126"/>
    <mergeCell ref="G156:M156"/>
    <mergeCell ref="H157:I157"/>
    <mergeCell ref="H158:I158"/>
    <mergeCell ref="N127:N128"/>
    <mergeCell ref="N129:N130"/>
    <mergeCell ref="K132:M132"/>
    <mergeCell ref="K133:M133"/>
    <mergeCell ref="K134:M134"/>
    <mergeCell ref="K135:M135"/>
    <mergeCell ref="K127:M127"/>
  </mergeCells>
  <printOptions horizontalCentered="1"/>
  <pageMargins left="1" right="0.31496062992125984" top="0.95" bottom="0.72" header="0.46" footer="0.45"/>
  <pageSetup horizontalDpi="180" verticalDpi="180" orientation="portrait" paperSize="9" scale="75" r:id="rId4"/>
  <headerFooter alignWithMargins="0">
    <oddFooter>&amp;C&amp;"Times New Roman CE,obyčejné"&amp;12 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2:T157"/>
  <sheetViews>
    <sheetView showGridLines="0" zoomScaleSheetLayoutView="100" workbookViewId="0" topLeftCell="D112">
      <selection activeCell="D153" sqref="D153:M156"/>
    </sheetView>
  </sheetViews>
  <sheetFormatPr defaultColWidth="10.75390625" defaultRowHeight="12.75"/>
  <cols>
    <col min="1" max="1" width="3.75390625" style="1" customWidth="1"/>
    <col min="2" max="2" width="1.75390625" style="1" customWidth="1"/>
    <col min="3" max="3" width="2.75390625" style="1" customWidth="1"/>
    <col min="4" max="4" width="3.75390625" style="1" customWidth="1"/>
    <col min="5" max="5" width="5.75390625" style="1" customWidth="1"/>
    <col min="6" max="6" width="35.75390625" style="1" customWidth="1"/>
    <col min="7" max="7" width="15.75390625" style="1" customWidth="1"/>
    <col min="8" max="8" width="11.75390625" style="1" customWidth="1"/>
    <col min="9" max="10" width="10.75390625" style="1" customWidth="1"/>
    <col min="11" max="11" width="3.75390625" style="1" customWidth="1"/>
    <col min="12" max="12" width="4.75390625" style="1" customWidth="1"/>
    <col min="13" max="13" width="3.75390625" style="1" customWidth="1"/>
    <col min="14" max="14" width="13.75390625" style="1" customWidth="1"/>
    <col min="15" max="15" width="0" style="1" hidden="1" customWidth="1"/>
    <col min="16" max="16384" width="10.75390625" style="1" customWidth="1"/>
  </cols>
  <sheetData>
    <row r="1" ht="12.75"/>
    <row r="2" ht="12.75">
      <c r="I2" s="2" t="s">
        <v>0</v>
      </c>
    </row>
    <row r="3" ht="12.75">
      <c r="I3" s="2" t="s">
        <v>1</v>
      </c>
    </row>
    <row r="4" ht="12.75">
      <c r="I4" s="2" t="s">
        <v>2</v>
      </c>
    </row>
    <row r="5" spans="1:13" ht="24.75" customHeight="1">
      <c r="A5" s="522" t="s">
        <v>3</v>
      </c>
      <c r="B5" s="522"/>
      <c r="C5" s="522"/>
      <c r="D5" s="522"/>
      <c r="E5" s="522"/>
      <c r="F5" s="526" t="s">
        <v>4</v>
      </c>
      <c r="G5" s="527"/>
      <c r="H5" s="527"/>
      <c r="I5" s="527"/>
      <c r="J5" s="528"/>
      <c r="K5" s="220" t="s">
        <v>63</v>
      </c>
      <c r="L5" s="221">
        <v>50</v>
      </c>
      <c r="M5" s="222">
        <v>2</v>
      </c>
    </row>
    <row r="6" spans="1:13" ht="4.5" customHeight="1" thickBot="1">
      <c r="A6" s="13"/>
      <c r="B6" s="13"/>
      <c r="C6" s="13"/>
      <c r="D6" s="13"/>
      <c r="E6" s="14"/>
      <c r="F6" s="14"/>
      <c r="G6" s="14"/>
      <c r="H6" s="14"/>
      <c r="I6" s="14"/>
      <c r="J6" s="223"/>
      <c r="K6" s="223"/>
      <c r="L6" s="223"/>
      <c r="M6" s="224"/>
    </row>
    <row r="7" spans="1:13" ht="16.5" customHeight="1" thickTop="1">
      <c r="A7" s="225" t="s">
        <v>6</v>
      </c>
      <c r="B7" s="226"/>
      <c r="C7" s="226"/>
      <c r="D7" s="226"/>
      <c r="E7" s="227"/>
      <c r="F7" s="227"/>
      <c r="G7" s="227"/>
      <c r="H7" s="227"/>
      <c r="I7" s="227"/>
      <c r="J7" s="228"/>
      <c r="K7" s="503">
        <f>'[1]40'!H3</f>
        <v>327240</v>
      </c>
      <c r="L7" s="504"/>
      <c r="M7" s="505"/>
    </row>
    <row r="8" spans="1:13" ht="4.5" customHeight="1">
      <c r="A8" s="22"/>
      <c r="B8" s="214"/>
      <c r="C8" s="214"/>
      <c r="D8" s="214"/>
      <c r="E8" s="23"/>
      <c r="F8" s="23"/>
      <c r="G8" s="23"/>
      <c r="H8" s="229"/>
      <c r="I8" s="521"/>
      <c r="J8" s="521"/>
      <c r="K8" s="230"/>
      <c r="L8" s="230"/>
      <c r="M8" s="231"/>
    </row>
    <row r="9" spans="1:13" ht="16.5" customHeight="1">
      <c r="A9" s="529" t="s">
        <v>64</v>
      </c>
      <c r="B9" s="530"/>
      <c r="C9" s="530"/>
      <c r="D9" s="530"/>
      <c r="E9" s="531" t="str">
        <f>'[1]40'!B20</f>
        <v>Výstavba D47 Lipník nad Bečvou - Bílovec</v>
      </c>
      <c r="F9" s="531"/>
      <c r="G9" s="531"/>
      <c r="H9" s="531"/>
      <c r="I9" s="531"/>
      <c r="J9" s="532"/>
      <c r="K9" s="506">
        <f>'[1]40'!H20</f>
        <v>327241</v>
      </c>
      <c r="L9" s="507"/>
      <c r="M9" s="508"/>
    </row>
    <row r="10" spans="1:13" ht="4.5" customHeight="1">
      <c r="A10" s="25"/>
      <c r="B10" s="23"/>
      <c r="C10" s="23"/>
      <c r="D10" s="23"/>
      <c r="E10" s="26"/>
      <c r="F10" s="26"/>
      <c r="G10" s="26"/>
      <c r="H10" s="26"/>
      <c r="I10" s="23"/>
      <c r="J10" s="232"/>
      <c r="K10" s="232"/>
      <c r="L10" s="232"/>
      <c r="M10" s="233"/>
    </row>
    <row r="11" spans="1:13" ht="19.5" customHeight="1" thickBot="1">
      <c r="A11" s="512" t="s">
        <v>9</v>
      </c>
      <c r="B11" s="513"/>
      <c r="C11" s="513"/>
      <c r="D11" s="514"/>
      <c r="E11" s="542" t="str">
        <f>'[1]40'!B7</f>
        <v>Ministerstvo dopravy</v>
      </c>
      <c r="F11" s="543"/>
      <c r="G11" s="544"/>
      <c r="H11" s="545"/>
      <c r="I11" s="234" t="s">
        <v>10</v>
      </c>
      <c r="J11" s="515" t="str">
        <f>'[1]40'!F7</f>
        <v>66003008</v>
      </c>
      <c r="K11" s="516"/>
      <c r="L11" s="516"/>
      <c r="M11" s="517"/>
    </row>
    <row r="12" spans="1:15" ht="24.75" customHeight="1" thickTop="1">
      <c r="A12" s="134" t="s">
        <v>65</v>
      </c>
      <c r="B12" s="134"/>
      <c r="C12" s="134"/>
      <c r="D12" s="134"/>
      <c r="E12" s="99"/>
      <c r="F12" s="99"/>
      <c r="G12" s="100"/>
      <c r="H12" s="100"/>
      <c r="I12" s="100"/>
      <c r="J12" s="182"/>
      <c r="K12" s="182"/>
      <c r="L12" s="182"/>
      <c r="M12" s="235"/>
      <c r="O12" s="41"/>
    </row>
    <row r="13" spans="1:15" ht="12.75" customHeight="1">
      <c r="A13" s="496" t="s">
        <v>66</v>
      </c>
      <c r="B13" s="497"/>
      <c r="C13" s="497"/>
      <c r="D13" s="498"/>
      <c r="E13" s="237"/>
      <c r="F13" s="237"/>
      <c r="G13" s="238"/>
      <c r="H13" s="95" t="s">
        <v>67</v>
      </c>
      <c r="I13" s="95" t="s">
        <v>68</v>
      </c>
      <c r="J13" s="239" t="s">
        <v>69</v>
      </c>
      <c r="K13" s="496" t="s">
        <v>70</v>
      </c>
      <c r="L13" s="497"/>
      <c r="M13" s="498"/>
      <c r="N13" s="240" t="s">
        <v>71</v>
      </c>
      <c r="O13" s="41"/>
    </row>
    <row r="14" spans="1:15" ht="12.75" customHeight="1">
      <c r="A14" s="241"/>
      <c r="B14" s="139"/>
      <c r="C14" s="139"/>
      <c r="D14" s="242"/>
      <c r="E14" s="134" t="s">
        <v>72</v>
      </c>
      <c r="F14" s="134"/>
      <c r="G14" s="100"/>
      <c r="H14" s="135"/>
      <c r="I14" s="135" t="s">
        <v>73</v>
      </c>
      <c r="J14" s="195" t="s">
        <v>74</v>
      </c>
      <c r="K14" s="523" t="s">
        <v>75</v>
      </c>
      <c r="L14" s="524"/>
      <c r="M14" s="525"/>
      <c r="N14" s="243" t="s">
        <v>76</v>
      </c>
      <c r="O14" s="41"/>
    </row>
    <row r="15" spans="1:15" ht="12.75" customHeight="1">
      <c r="A15" s="509" t="s">
        <v>77</v>
      </c>
      <c r="B15" s="510"/>
      <c r="C15" s="510"/>
      <c r="D15" s="511"/>
      <c r="E15" s="246"/>
      <c r="F15" s="246"/>
      <c r="G15" s="247"/>
      <c r="H15" s="133" t="s">
        <v>78</v>
      </c>
      <c r="I15" s="248">
        <f>'[1]41'!F5</f>
        <v>2002</v>
      </c>
      <c r="J15" s="249">
        <f>'[1]40'!L13</f>
        <v>2009</v>
      </c>
      <c r="K15" s="509" t="s">
        <v>79</v>
      </c>
      <c r="L15" s="510"/>
      <c r="M15" s="511"/>
      <c r="N15" s="250" t="s">
        <v>80</v>
      </c>
      <c r="O15" s="41"/>
    </row>
    <row r="16" spans="1:15" ht="4.5" customHeight="1" thickBot="1">
      <c r="A16" s="251"/>
      <c r="B16" s="251"/>
      <c r="C16" s="251"/>
      <c r="D16" s="251"/>
      <c r="E16" s="252"/>
      <c r="F16" s="252"/>
      <c r="G16" s="253"/>
      <c r="H16" s="254"/>
      <c r="I16" s="255"/>
      <c r="J16" s="256"/>
      <c r="K16" s="251"/>
      <c r="L16" s="251"/>
      <c r="M16" s="251"/>
      <c r="N16" s="257"/>
      <c r="O16" s="41"/>
    </row>
    <row r="17" spans="1:15" ht="13.5" customHeight="1" thickTop="1">
      <c r="A17" s="258">
        <f>L5</f>
        <v>50</v>
      </c>
      <c r="B17" s="259">
        <f>M5</f>
        <v>2</v>
      </c>
      <c r="C17" s="260">
        <v>11</v>
      </c>
      <c r="D17" s="261"/>
      <c r="E17" s="262"/>
      <c r="F17" s="262"/>
      <c r="G17" s="263"/>
      <c r="H17" s="264"/>
      <c r="I17" s="265"/>
      <c r="J17" s="266"/>
      <c r="K17" s="473"/>
      <c r="L17" s="473"/>
      <c r="M17" s="474"/>
      <c r="N17" s="267">
        <f aca="true" t="shared" si="0" ref="N17:N46">J17-I17</f>
        <v>0</v>
      </c>
      <c r="O17" s="41"/>
    </row>
    <row r="18" spans="1:15" ht="13.5" customHeight="1" hidden="1">
      <c r="A18" s="268">
        <f aca="true" t="shared" si="1" ref="A18:A46">A17</f>
        <v>50</v>
      </c>
      <c r="B18" s="269">
        <f aca="true" t="shared" si="2" ref="B18:B46">B17</f>
        <v>2</v>
      </c>
      <c r="C18" s="270">
        <f aca="true" t="shared" si="3" ref="C18:C46">C17+1</f>
        <v>12</v>
      </c>
      <c r="D18" s="271"/>
      <c r="E18" s="272"/>
      <c r="F18" s="272"/>
      <c r="G18" s="273"/>
      <c r="H18" s="274"/>
      <c r="I18" s="275"/>
      <c r="J18" s="276"/>
      <c r="K18" s="494"/>
      <c r="L18" s="494"/>
      <c r="M18" s="495"/>
      <c r="N18" s="267">
        <f t="shared" si="0"/>
        <v>0</v>
      </c>
      <c r="O18" s="41"/>
    </row>
    <row r="19" spans="1:15" ht="13.5" customHeight="1" hidden="1">
      <c r="A19" s="268">
        <f t="shared" si="1"/>
        <v>50</v>
      </c>
      <c r="B19" s="269">
        <f t="shared" si="2"/>
        <v>2</v>
      </c>
      <c r="C19" s="270">
        <f t="shared" si="3"/>
        <v>13</v>
      </c>
      <c r="D19" s="271"/>
      <c r="E19" s="272"/>
      <c r="F19" s="272"/>
      <c r="G19" s="273"/>
      <c r="H19" s="274"/>
      <c r="I19" s="275"/>
      <c r="J19" s="276"/>
      <c r="K19" s="494"/>
      <c r="L19" s="494"/>
      <c r="M19" s="495"/>
      <c r="N19" s="267">
        <f t="shared" si="0"/>
        <v>0</v>
      </c>
      <c r="O19" s="41"/>
    </row>
    <row r="20" spans="1:15" ht="13.5" customHeight="1" hidden="1">
      <c r="A20" s="268">
        <f t="shared" si="1"/>
        <v>50</v>
      </c>
      <c r="B20" s="269">
        <f t="shared" si="2"/>
        <v>2</v>
      </c>
      <c r="C20" s="270">
        <f t="shared" si="3"/>
        <v>14</v>
      </c>
      <c r="D20" s="271"/>
      <c r="E20" s="277"/>
      <c r="F20" s="277"/>
      <c r="G20" s="273"/>
      <c r="H20" s="274"/>
      <c r="I20" s="275"/>
      <c r="J20" s="276"/>
      <c r="K20" s="494"/>
      <c r="L20" s="494"/>
      <c r="M20" s="495"/>
      <c r="N20" s="267">
        <f t="shared" si="0"/>
        <v>0</v>
      </c>
      <c r="O20" s="41"/>
    </row>
    <row r="21" spans="1:15" ht="13.5" customHeight="1" hidden="1">
      <c r="A21" s="268">
        <f t="shared" si="1"/>
        <v>50</v>
      </c>
      <c r="B21" s="269">
        <f t="shared" si="2"/>
        <v>2</v>
      </c>
      <c r="C21" s="270">
        <f t="shared" si="3"/>
        <v>15</v>
      </c>
      <c r="D21" s="271"/>
      <c r="E21" s="277"/>
      <c r="F21" s="277"/>
      <c r="G21" s="273"/>
      <c r="H21" s="274"/>
      <c r="I21" s="275"/>
      <c r="J21" s="278"/>
      <c r="K21" s="494"/>
      <c r="L21" s="494"/>
      <c r="M21" s="495"/>
      <c r="N21" s="267">
        <f t="shared" si="0"/>
        <v>0</v>
      </c>
      <c r="O21" s="41"/>
    </row>
    <row r="22" spans="1:15" ht="13.5" customHeight="1" hidden="1">
      <c r="A22" s="268">
        <f t="shared" si="1"/>
        <v>50</v>
      </c>
      <c r="B22" s="269">
        <f t="shared" si="2"/>
        <v>2</v>
      </c>
      <c r="C22" s="270">
        <f t="shared" si="3"/>
        <v>16</v>
      </c>
      <c r="D22" s="271"/>
      <c r="E22" s="272"/>
      <c r="F22" s="279"/>
      <c r="G22" s="273"/>
      <c r="H22" s="274"/>
      <c r="I22" s="275"/>
      <c r="J22" s="276"/>
      <c r="K22" s="494"/>
      <c r="L22" s="494"/>
      <c r="M22" s="495"/>
      <c r="N22" s="267">
        <f t="shared" si="0"/>
        <v>0</v>
      </c>
      <c r="O22" s="41"/>
    </row>
    <row r="23" spans="1:15" ht="13.5" customHeight="1" hidden="1">
      <c r="A23" s="268">
        <f t="shared" si="1"/>
        <v>50</v>
      </c>
      <c r="B23" s="269">
        <f t="shared" si="2"/>
        <v>2</v>
      </c>
      <c r="C23" s="270">
        <f t="shared" si="3"/>
        <v>17</v>
      </c>
      <c r="D23" s="271"/>
      <c r="E23" s="272"/>
      <c r="F23" s="272"/>
      <c r="G23" s="273"/>
      <c r="H23" s="274"/>
      <c r="I23" s="275"/>
      <c r="J23" s="276"/>
      <c r="K23" s="494"/>
      <c r="L23" s="494"/>
      <c r="M23" s="495"/>
      <c r="N23" s="267">
        <f t="shared" si="0"/>
        <v>0</v>
      </c>
      <c r="O23" s="41"/>
    </row>
    <row r="24" spans="1:15" ht="13.5" customHeight="1" hidden="1">
      <c r="A24" s="268">
        <f t="shared" si="1"/>
        <v>50</v>
      </c>
      <c r="B24" s="269">
        <f t="shared" si="2"/>
        <v>2</v>
      </c>
      <c r="C24" s="270">
        <f t="shared" si="3"/>
        <v>18</v>
      </c>
      <c r="D24" s="271"/>
      <c r="E24" s="277"/>
      <c r="F24" s="277"/>
      <c r="G24" s="273"/>
      <c r="H24" s="274"/>
      <c r="I24" s="275"/>
      <c r="J24" s="276"/>
      <c r="K24" s="494"/>
      <c r="L24" s="494"/>
      <c r="M24" s="495"/>
      <c r="N24" s="267">
        <f t="shared" si="0"/>
        <v>0</v>
      </c>
      <c r="O24" s="41"/>
    </row>
    <row r="25" spans="1:15" ht="13.5" customHeight="1" hidden="1">
      <c r="A25" s="268">
        <f t="shared" si="1"/>
        <v>50</v>
      </c>
      <c r="B25" s="269">
        <f t="shared" si="2"/>
        <v>2</v>
      </c>
      <c r="C25" s="270">
        <f t="shared" si="3"/>
        <v>19</v>
      </c>
      <c r="D25" s="271"/>
      <c r="E25" s="277"/>
      <c r="F25" s="277"/>
      <c r="G25" s="273"/>
      <c r="H25" s="274"/>
      <c r="I25" s="275"/>
      <c r="J25" s="278"/>
      <c r="K25" s="494"/>
      <c r="L25" s="494"/>
      <c r="M25" s="495"/>
      <c r="N25" s="267">
        <f t="shared" si="0"/>
        <v>0</v>
      </c>
      <c r="O25" s="41"/>
    </row>
    <row r="26" spans="1:15" ht="13.5" customHeight="1" hidden="1">
      <c r="A26" s="268">
        <f t="shared" si="1"/>
        <v>50</v>
      </c>
      <c r="B26" s="269">
        <f t="shared" si="2"/>
        <v>2</v>
      </c>
      <c r="C26" s="270">
        <f t="shared" si="3"/>
        <v>20</v>
      </c>
      <c r="D26" s="271"/>
      <c r="E26" s="279"/>
      <c r="F26" s="279"/>
      <c r="G26" s="273"/>
      <c r="H26" s="172"/>
      <c r="I26" s="275"/>
      <c r="J26" s="276"/>
      <c r="K26" s="494"/>
      <c r="L26" s="494"/>
      <c r="M26" s="495"/>
      <c r="N26" s="267">
        <f t="shared" si="0"/>
        <v>0</v>
      </c>
      <c r="O26" s="41"/>
    </row>
    <row r="27" spans="1:15" ht="13.5" customHeight="1" hidden="1">
      <c r="A27" s="268">
        <f t="shared" si="1"/>
        <v>50</v>
      </c>
      <c r="B27" s="269">
        <f t="shared" si="2"/>
        <v>2</v>
      </c>
      <c r="C27" s="269">
        <f t="shared" si="3"/>
        <v>21</v>
      </c>
      <c r="D27" s="271"/>
      <c r="E27" s="272"/>
      <c r="F27" s="272"/>
      <c r="G27" s="273"/>
      <c r="H27" s="274"/>
      <c r="I27" s="275"/>
      <c r="J27" s="276"/>
      <c r="K27" s="494"/>
      <c r="L27" s="494"/>
      <c r="M27" s="495"/>
      <c r="N27" s="267">
        <f t="shared" si="0"/>
        <v>0</v>
      </c>
      <c r="O27" s="41"/>
    </row>
    <row r="28" spans="1:15" ht="13.5" customHeight="1" hidden="1">
      <c r="A28" s="268">
        <f t="shared" si="1"/>
        <v>50</v>
      </c>
      <c r="B28" s="269">
        <f t="shared" si="2"/>
        <v>2</v>
      </c>
      <c r="C28" s="269">
        <f t="shared" si="3"/>
        <v>22</v>
      </c>
      <c r="D28" s="271"/>
      <c r="E28" s="272"/>
      <c r="F28" s="272"/>
      <c r="G28" s="273"/>
      <c r="H28" s="274"/>
      <c r="I28" s="275"/>
      <c r="J28" s="276"/>
      <c r="K28" s="494"/>
      <c r="L28" s="494"/>
      <c r="M28" s="495"/>
      <c r="N28" s="267">
        <f t="shared" si="0"/>
        <v>0</v>
      </c>
      <c r="O28" s="41"/>
    </row>
    <row r="29" spans="1:15" ht="13.5" customHeight="1" hidden="1">
      <c r="A29" s="268">
        <f t="shared" si="1"/>
        <v>50</v>
      </c>
      <c r="B29" s="269">
        <f t="shared" si="2"/>
        <v>2</v>
      </c>
      <c r="C29" s="269">
        <f t="shared" si="3"/>
        <v>23</v>
      </c>
      <c r="D29" s="271"/>
      <c r="E29" s="272"/>
      <c r="F29" s="272"/>
      <c r="G29" s="273"/>
      <c r="H29" s="274"/>
      <c r="I29" s="275"/>
      <c r="J29" s="278"/>
      <c r="K29" s="494"/>
      <c r="L29" s="494"/>
      <c r="M29" s="495"/>
      <c r="N29" s="267">
        <f t="shared" si="0"/>
        <v>0</v>
      </c>
      <c r="O29" s="41"/>
    </row>
    <row r="30" spans="1:15" ht="13.5" customHeight="1" hidden="1">
      <c r="A30" s="268">
        <f t="shared" si="1"/>
        <v>50</v>
      </c>
      <c r="B30" s="269">
        <f t="shared" si="2"/>
        <v>2</v>
      </c>
      <c r="C30" s="269">
        <f t="shared" si="3"/>
        <v>24</v>
      </c>
      <c r="D30" s="271"/>
      <c r="E30" s="272"/>
      <c r="F30" s="272"/>
      <c r="G30" s="273"/>
      <c r="H30" s="274"/>
      <c r="I30" s="275"/>
      <c r="J30" s="276"/>
      <c r="K30" s="494"/>
      <c r="L30" s="494"/>
      <c r="M30" s="495"/>
      <c r="N30" s="267">
        <f t="shared" si="0"/>
        <v>0</v>
      </c>
      <c r="O30" s="41"/>
    </row>
    <row r="31" spans="1:15" ht="13.5" customHeight="1" hidden="1">
      <c r="A31" s="268">
        <f t="shared" si="1"/>
        <v>50</v>
      </c>
      <c r="B31" s="269">
        <f t="shared" si="2"/>
        <v>2</v>
      </c>
      <c r="C31" s="269">
        <f t="shared" si="3"/>
        <v>25</v>
      </c>
      <c r="D31" s="271"/>
      <c r="E31" s="272"/>
      <c r="F31" s="272"/>
      <c r="G31" s="273"/>
      <c r="H31" s="274"/>
      <c r="I31" s="275"/>
      <c r="J31" s="280"/>
      <c r="K31" s="494"/>
      <c r="L31" s="494"/>
      <c r="M31" s="495"/>
      <c r="N31" s="267">
        <f t="shared" si="0"/>
        <v>0</v>
      </c>
      <c r="O31" s="41"/>
    </row>
    <row r="32" spans="1:15" ht="13.5" customHeight="1" hidden="1">
      <c r="A32" s="268">
        <f t="shared" si="1"/>
        <v>50</v>
      </c>
      <c r="B32" s="269">
        <f t="shared" si="2"/>
        <v>2</v>
      </c>
      <c r="C32" s="269">
        <f t="shared" si="3"/>
        <v>26</v>
      </c>
      <c r="D32" s="271"/>
      <c r="E32" s="272"/>
      <c r="F32" s="272"/>
      <c r="G32" s="273"/>
      <c r="H32" s="274"/>
      <c r="I32" s="275"/>
      <c r="J32" s="280"/>
      <c r="K32" s="494"/>
      <c r="L32" s="494"/>
      <c r="M32" s="495"/>
      <c r="N32" s="267">
        <f t="shared" si="0"/>
        <v>0</v>
      </c>
      <c r="O32" s="41"/>
    </row>
    <row r="33" spans="1:15" ht="13.5" customHeight="1" hidden="1">
      <c r="A33" s="268">
        <f t="shared" si="1"/>
        <v>50</v>
      </c>
      <c r="B33" s="269">
        <f t="shared" si="2"/>
        <v>2</v>
      </c>
      <c r="C33" s="269">
        <f t="shared" si="3"/>
        <v>27</v>
      </c>
      <c r="D33" s="271"/>
      <c r="E33" s="272"/>
      <c r="F33" s="272"/>
      <c r="G33" s="273"/>
      <c r="H33" s="274"/>
      <c r="I33" s="275"/>
      <c r="J33" s="281"/>
      <c r="K33" s="494"/>
      <c r="L33" s="494"/>
      <c r="M33" s="495"/>
      <c r="N33" s="267">
        <f t="shared" si="0"/>
        <v>0</v>
      </c>
      <c r="O33" s="41"/>
    </row>
    <row r="34" spans="1:15" ht="13.5" customHeight="1" hidden="1">
      <c r="A34" s="268">
        <f t="shared" si="1"/>
        <v>50</v>
      </c>
      <c r="B34" s="269">
        <f t="shared" si="2"/>
        <v>2</v>
      </c>
      <c r="C34" s="269">
        <f t="shared" si="3"/>
        <v>28</v>
      </c>
      <c r="D34" s="271"/>
      <c r="E34" s="272"/>
      <c r="F34" s="272"/>
      <c r="G34" s="273"/>
      <c r="H34" s="274"/>
      <c r="I34" s="275"/>
      <c r="J34" s="281"/>
      <c r="K34" s="494"/>
      <c r="L34" s="494"/>
      <c r="M34" s="495"/>
      <c r="N34" s="267">
        <f t="shared" si="0"/>
        <v>0</v>
      </c>
      <c r="O34" s="41"/>
    </row>
    <row r="35" spans="1:15" ht="13.5" customHeight="1" hidden="1">
      <c r="A35" s="268">
        <f t="shared" si="1"/>
        <v>50</v>
      </c>
      <c r="B35" s="269">
        <f t="shared" si="2"/>
        <v>2</v>
      </c>
      <c r="C35" s="269">
        <f t="shared" si="3"/>
        <v>29</v>
      </c>
      <c r="D35" s="271"/>
      <c r="E35" s="272"/>
      <c r="F35" s="272"/>
      <c r="G35" s="273"/>
      <c r="H35" s="274"/>
      <c r="I35" s="282"/>
      <c r="J35" s="276"/>
      <c r="K35" s="494"/>
      <c r="L35" s="494"/>
      <c r="M35" s="495"/>
      <c r="N35" s="267">
        <f t="shared" si="0"/>
        <v>0</v>
      </c>
      <c r="O35" s="41"/>
    </row>
    <row r="36" spans="1:15" ht="13.5" customHeight="1" hidden="1">
      <c r="A36" s="268">
        <f t="shared" si="1"/>
        <v>50</v>
      </c>
      <c r="B36" s="269">
        <f t="shared" si="2"/>
        <v>2</v>
      </c>
      <c r="C36" s="269">
        <f t="shared" si="3"/>
        <v>30</v>
      </c>
      <c r="D36" s="271"/>
      <c r="E36" s="97"/>
      <c r="F36" s="97"/>
      <c r="G36" s="273"/>
      <c r="H36" s="283"/>
      <c r="I36" s="275"/>
      <c r="J36" s="276"/>
      <c r="K36" s="494"/>
      <c r="L36" s="494"/>
      <c r="M36" s="495"/>
      <c r="N36" s="267">
        <f t="shared" si="0"/>
        <v>0</v>
      </c>
      <c r="O36" s="41"/>
    </row>
    <row r="37" spans="1:15" ht="13.5" customHeight="1" hidden="1">
      <c r="A37" s="268">
        <f t="shared" si="1"/>
        <v>50</v>
      </c>
      <c r="B37" s="269">
        <f t="shared" si="2"/>
        <v>2</v>
      </c>
      <c r="C37" s="269">
        <f t="shared" si="3"/>
        <v>31</v>
      </c>
      <c r="D37" s="271"/>
      <c r="E37" s="272"/>
      <c r="F37" s="272"/>
      <c r="G37" s="273"/>
      <c r="H37" s="274"/>
      <c r="I37" s="275"/>
      <c r="J37" s="280"/>
      <c r="K37" s="494"/>
      <c r="L37" s="494"/>
      <c r="M37" s="495"/>
      <c r="N37" s="267">
        <f t="shared" si="0"/>
        <v>0</v>
      </c>
      <c r="O37" s="41"/>
    </row>
    <row r="38" spans="1:15" ht="13.5" customHeight="1" hidden="1">
      <c r="A38" s="268">
        <f t="shared" si="1"/>
        <v>50</v>
      </c>
      <c r="B38" s="269">
        <f t="shared" si="2"/>
        <v>2</v>
      </c>
      <c r="C38" s="269">
        <f t="shared" si="3"/>
        <v>32</v>
      </c>
      <c r="D38" s="271"/>
      <c r="E38" s="272"/>
      <c r="F38" s="272"/>
      <c r="G38" s="273"/>
      <c r="H38" s="274"/>
      <c r="I38" s="275"/>
      <c r="J38" s="278"/>
      <c r="K38" s="494"/>
      <c r="L38" s="494"/>
      <c r="M38" s="495"/>
      <c r="N38" s="267">
        <f t="shared" si="0"/>
        <v>0</v>
      </c>
      <c r="O38" s="41"/>
    </row>
    <row r="39" spans="1:15" ht="13.5" customHeight="1" hidden="1">
      <c r="A39" s="268">
        <f t="shared" si="1"/>
        <v>50</v>
      </c>
      <c r="B39" s="269">
        <f t="shared" si="2"/>
        <v>2</v>
      </c>
      <c r="C39" s="269">
        <f t="shared" si="3"/>
        <v>33</v>
      </c>
      <c r="D39" s="271"/>
      <c r="E39" s="272"/>
      <c r="F39" s="277"/>
      <c r="G39" s="273"/>
      <c r="H39" s="274"/>
      <c r="I39" s="275"/>
      <c r="J39" s="280"/>
      <c r="K39" s="494"/>
      <c r="L39" s="494"/>
      <c r="M39" s="495"/>
      <c r="N39" s="267">
        <f t="shared" si="0"/>
        <v>0</v>
      </c>
      <c r="O39" s="41"/>
    </row>
    <row r="40" spans="1:15" ht="13.5" customHeight="1" hidden="1">
      <c r="A40" s="268">
        <f t="shared" si="1"/>
        <v>50</v>
      </c>
      <c r="B40" s="269">
        <f t="shared" si="2"/>
        <v>2</v>
      </c>
      <c r="C40" s="269">
        <f t="shared" si="3"/>
        <v>34</v>
      </c>
      <c r="D40" s="271"/>
      <c r="E40" s="272"/>
      <c r="F40" s="277"/>
      <c r="G40" s="273"/>
      <c r="H40" s="274"/>
      <c r="I40" s="275"/>
      <c r="J40" s="280"/>
      <c r="K40" s="494"/>
      <c r="L40" s="494"/>
      <c r="M40" s="495"/>
      <c r="N40" s="267">
        <f t="shared" si="0"/>
        <v>0</v>
      </c>
      <c r="O40" s="41"/>
    </row>
    <row r="41" spans="1:15" ht="13.5" customHeight="1" hidden="1">
      <c r="A41" s="268">
        <f t="shared" si="1"/>
        <v>50</v>
      </c>
      <c r="B41" s="269">
        <f t="shared" si="2"/>
        <v>2</v>
      </c>
      <c r="C41" s="269">
        <f t="shared" si="3"/>
        <v>35</v>
      </c>
      <c r="D41" s="271"/>
      <c r="E41" s="272"/>
      <c r="F41" s="277"/>
      <c r="G41" s="273"/>
      <c r="H41" s="274"/>
      <c r="I41" s="275"/>
      <c r="J41" s="280"/>
      <c r="K41" s="494"/>
      <c r="L41" s="494"/>
      <c r="M41" s="495"/>
      <c r="N41" s="267">
        <f t="shared" si="0"/>
        <v>0</v>
      </c>
      <c r="O41" s="41"/>
    </row>
    <row r="42" spans="1:15" ht="13.5" customHeight="1" hidden="1">
      <c r="A42" s="268">
        <f t="shared" si="1"/>
        <v>50</v>
      </c>
      <c r="B42" s="269">
        <f t="shared" si="2"/>
        <v>2</v>
      </c>
      <c r="C42" s="269">
        <f t="shared" si="3"/>
        <v>36</v>
      </c>
      <c r="D42" s="271"/>
      <c r="E42" s="272"/>
      <c r="F42" s="277"/>
      <c r="G42" s="273"/>
      <c r="H42" s="274"/>
      <c r="I42" s="275"/>
      <c r="J42" s="278"/>
      <c r="K42" s="494"/>
      <c r="L42" s="494"/>
      <c r="M42" s="495"/>
      <c r="N42" s="267">
        <f t="shared" si="0"/>
        <v>0</v>
      </c>
      <c r="O42" s="41"/>
    </row>
    <row r="43" spans="1:15" ht="13.5" customHeight="1" hidden="1">
      <c r="A43" s="268">
        <f t="shared" si="1"/>
        <v>50</v>
      </c>
      <c r="B43" s="269">
        <f t="shared" si="2"/>
        <v>2</v>
      </c>
      <c r="C43" s="269">
        <f t="shared" si="3"/>
        <v>37</v>
      </c>
      <c r="D43" s="271"/>
      <c r="E43" s="272"/>
      <c r="F43" s="277"/>
      <c r="G43" s="273"/>
      <c r="H43" s="274"/>
      <c r="I43" s="275"/>
      <c r="J43" s="278"/>
      <c r="K43" s="494"/>
      <c r="L43" s="494"/>
      <c r="M43" s="495"/>
      <c r="N43" s="267">
        <f t="shared" si="0"/>
        <v>0</v>
      </c>
      <c r="O43" s="41"/>
    </row>
    <row r="44" spans="1:15" ht="13.5" customHeight="1" hidden="1">
      <c r="A44" s="268">
        <f t="shared" si="1"/>
        <v>50</v>
      </c>
      <c r="B44" s="269">
        <f t="shared" si="2"/>
        <v>2</v>
      </c>
      <c r="C44" s="269">
        <f t="shared" si="3"/>
        <v>38</v>
      </c>
      <c r="D44" s="271"/>
      <c r="E44" s="277"/>
      <c r="F44" s="277"/>
      <c r="G44" s="273"/>
      <c r="H44" s="274"/>
      <c r="I44" s="275"/>
      <c r="J44" s="278"/>
      <c r="K44" s="494"/>
      <c r="L44" s="494"/>
      <c r="M44" s="495"/>
      <c r="N44" s="267">
        <f t="shared" si="0"/>
        <v>0</v>
      </c>
      <c r="O44" s="41"/>
    </row>
    <row r="45" spans="1:15" ht="13.5" customHeight="1" hidden="1">
      <c r="A45" s="268">
        <f t="shared" si="1"/>
        <v>50</v>
      </c>
      <c r="B45" s="269">
        <f t="shared" si="2"/>
        <v>2</v>
      </c>
      <c r="C45" s="269">
        <f t="shared" si="3"/>
        <v>39</v>
      </c>
      <c r="D45" s="271"/>
      <c r="E45" s="277"/>
      <c r="F45" s="277"/>
      <c r="G45" s="273"/>
      <c r="H45" s="274"/>
      <c r="I45" s="275"/>
      <c r="J45" s="278"/>
      <c r="K45" s="494"/>
      <c r="L45" s="494"/>
      <c r="M45" s="495"/>
      <c r="N45" s="267">
        <f t="shared" si="0"/>
        <v>0</v>
      </c>
      <c r="O45" s="41"/>
    </row>
    <row r="46" spans="1:15" ht="13.5" customHeight="1" thickBot="1">
      <c r="A46" s="284">
        <f t="shared" si="1"/>
        <v>50</v>
      </c>
      <c r="B46" s="285">
        <f t="shared" si="2"/>
        <v>2</v>
      </c>
      <c r="C46" s="285">
        <f t="shared" si="3"/>
        <v>40</v>
      </c>
      <c r="D46" s="286"/>
      <c r="E46" s="287"/>
      <c r="F46" s="287"/>
      <c r="G46" s="288"/>
      <c r="H46" s="289"/>
      <c r="I46" s="290"/>
      <c r="J46" s="291"/>
      <c r="K46" s="492"/>
      <c r="L46" s="492"/>
      <c r="M46" s="493"/>
      <c r="N46" s="267">
        <f t="shared" si="0"/>
        <v>0</v>
      </c>
      <c r="O46" s="41"/>
    </row>
    <row r="47" spans="1:15" ht="6.75" customHeight="1" thickTop="1">
      <c r="A47" s="292"/>
      <c r="B47" s="292"/>
      <c r="C47" s="292"/>
      <c r="D47" s="292"/>
      <c r="E47" s="293"/>
      <c r="F47" s="293"/>
      <c r="G47" s="294"/>
      <c r="H47" s="295"/>
      <c r="I47" s="296"/>
      <c r="J47" s="195"/>
      <c r="K47" s="239"/>
      <c r="L47" s="239"/>
      <c r="M47" s="297"/>
      <c r="N47" s="298"/>
      <c r="O47" s="41"/>
    </row>
    <row r="48" spans="1:15" ht="12.75" customHeight="1">
      <c r="A48" s="299" t="s">
        <v>81</v>
      </c>
      <c r="B48" s="300"/>
      <c r="C48" s="300"/>
      <c r="D48" s="300"/>
      <c r="E48" s="185" t="s">
        <v>59</v>
      </c>
      <c r="F48" s="301"/>
      <c r="G48" s="302"/>
      <c r="H48" s="303"/>
      <c r="I48" s="304"/>
      <c r="J48" s="305"/>
      <c r="K48" s="305"/>
      <c r="L48" s="305"/>
      <c r="M48" s="306"/>
      <c r="O48" s="41"/>
    </row>
    <row r="49" spans="1:15" ht="12.75" customHeight="1">
      <c r="A49" s="193"/>
      <c r="B49" s="307"/>
      <c r="C49" s="307"/>
      <c r="D49" s="307"/>
      <c r="E49" s="191" t="s">
        <v>62</v>
      </c>
      <c r="F49" s="308"/>
      <c r="G49" s="309"/>
      <c r="H49" s="310"/>
      <c r="I49" s="311"/>
      <c r="J49" s="195"/>
      <c r="K49" s="195"/>
      <c r="L49" s="195"/>
      <c r="M49" s="197"/>
      <c r="O49" s="41"/>
    </row>
    <row r="50" spans="1:15" ht="12.75" customHeight="1">
      <c r="A50" s="193"/>
      <c r="B50" s="307"/>
      <c r="C50" s="307"/>
      <c r="D50" s="307"/>
      <c r="E50" s="191" t="s">
        <v>60</v>
      </c>
      <c r="F50" s="308"/>
      <c r="G50" s="309"/>
      <c r="H50" s="310"/>
      <c r="I50" s="311"/>
      <c r="J50" s="195"/>
      <c r="K50" s="195"/>
      <c r="L50" s="195"/>
      <c r="M50" s="197"/>
      <c r="O50" s="41"/>
    </row>
    <row r="51" spans="1:15" ht="12.75" customHeight="1">
      <c r="A51" s="193"/>
      <c r="B51" s="307"/>
      <c r="C51" s="307"/>
      <c r="D51" s="307"/>
      <c r="E51" s="191" t="s">
        <v>61</v>
      </c>
      <c r="F51" s="308"/>
      <c r="G51" s="309"/>
      <c r="H51" s="310"/>
      <c r="I51" s="311"/>
      <c r="J51" s="195"/>
      <c r="K51" s="195"/>
      <c r="L51" s="195"/>
      <c r="M51" s="197"/>
      <c r="O51" s="41"/>
    </row>
    <row r="52" spans="1:15" ht="12.75" customHeight="1">
      <c r="A52" s="312"/>
      <c r="B52" s="313"/>
      <c r="C52" s="313"/>
      <c r="D52" s="313"/>
      <c r="E52" s="199"/>
      <c r="F52" s="314"/>
      <c r="G52" s="315"/>
      <c r="H52" s="316"/>
      <c r="I52" s="317"/>
      <c r="J52" s="201"/>
      <c r="K52" s="201"/>
      <c r="L52" s="201"/>
      <c r="M52" s="203"/>
      <c r="O52" s="41"/>
    </row>
    <row r="53" spans="1:15" ht="24.75" customHeight="1">
      <c r="A53" s="134" t="s">
        <v>82</v>
      </c>
      <c r="B53" s="134"/>
      <c r="C53" s="134"/>
      <c r="D53" s="134"/>
      <c r="E53" s="318"/>
      <c r="F53" s="318"/>
      <c r="G53" s="319"/>
      <c r="H53" s="320"/>
      <c r="I53" s="321"/>
      <c r="J53" s="322"/>
      <c r="K53" s="322"/>
      <c r="L53" s="322"/>
      <c r="M53" s="323"/>
      <c r="O53" s="41"/>
    </row>
    <row r="54" spans="1:15" ht="12.75" customHeight="1">
      <c r="A54" s="496" t="s">
        <v>66</v>
      </c>
      <c r="B54" s="497"/>
      <c r="C54" s="497"/>
      <c r="D54" s="498"/>
      <c r="E54" s="237"/>
      <c r="F54" s="237"/>
      <c r="G54" s="238"/>
      <c r="H54" s="95" t="s">
        <v>67</v>
      </c>
      <c r="I54" s="95" t="s">
        <v>83</v>
      </c>
      <c r="J54" s="236" t="s">
        <v>84</v>
      </c>
      <c r="K54" s="496" t="s">
        <v>70</v>
      </c>
      <c r="L54" s="497"/>
      <c r="M54" s="498"/>
      <c r="N54" s="324" t="s">
        <v>85</v>
      </c>
      <c r="O54" s="41"/>
    </row>
    <row r="55" spans="1:15" ht="12.75" customHeight="1">
      <c r="A55" s="241"/>
      <c r="B55" s="139"/>
      <c r="C55" s="139"/>
      <c r="D55" s="242"/>
      <c r="E55" s="134" t="s">
        <v>72</v>
      </c>
      <c r="F55" s="134"/>
      <c r="G55" s="100"/>
      <c r="H55" s="135"/>
      <c r="I55" s="135" t="s">
        <v>86</v>
      </c>
      <c r="J55" s="241" t="s">
        <v>87</v>
      </c>
      <c r="K55" s="523" t="s">
        <v>75</v>
      </c>
      <c r="L55" s="524"/>
      <c r="M55" s="525"/>
      <c r="N55" s="325" t="s">
        <v>88</v>
      </c>
      <c r="O55" s="41"/>
    </row>
    <row r="56" spans="1:15" ht="12.75" customHeight="1">
      <c r="A56" s="509" t="s">
        <v>77</v>
      </c>
      <c r="B56" s="510"/>
      <c r="C56" s="510"/>
      <c r="D56" s="511"/>
      <c r="E56" s="246"/>
      <c r="F56" s="246"/>
      <c r="G56" s="247"/>
      <c r="H56" s="133" t="s">
        <v>78</v>
      </c>
      <c r="I56" s="133" t="s">
        <v>89</v>
      </c>
      <c r="J56" s="244" t="s">
        <v>90</v>
      </c>
      <c r="K56" s="509" t="s">
        <v>79</v>
      </c>
      <c r="L56" s="510"/>
      <c r="M56" s="511"/>
      <c r="N56" s="326" t="s">
        <v>80</v>
      </c>
      <c r="O56" s="41"/>
    </row>
    <row r="57" spans="1:15" ht="4.5" customHeight="1" thickBot="1">
      <c r="A57" s="245"/>
      <c r="B57" s="245"/>
      <c r="C57" s="245"/>
      <c r="D57" s="245"/>
      <c r="E57" s="246"/>
      <c r="F57" s="246"/>
      <c r="G57" s="247"/>
      <c r="H57" s="245"/>
      <c r="I57" s="139"/>
      <c r="J57" s="245"/>
      <c r="K57" s="245"/>
      <c r="L57" s="245"/>
      <c r="M57" s="245"/>
      <c r="N57" s="327"/>
      <c r="O57" s="41"/>
    </row>
    <row r="58" spans="1:15" ht="15" customHeight="1" thickTop="1">
      <c r="A58" s="328">
        <f>A46</f>
        <v>50</v>
      </c>
      <c r="B58" s="329">
        <f>B46</f>
        <v>2</v>
      </c>
      <c r="C58" s="329">
        <f>C46+1</f>
        <v>41</v>
      </c>
      <c r="D58" s="261">
        <v>22</v>
      </c>
      <c r="E58" s="330" t="s">
        <v>91</v>
      </c>
      <c r="F58" s="331"/>
      <c r="G58" s="330"/>
      <c r="H58" s="332" t="s">
        <v>92</v>
      </c>
      <c r="I58" s="333">
        <v>98.4</v>
      </c>
      <c r="J58" s="334">
        <v>8011</v>
      </c>
      <c r="K58" s="472" t="s">
        <v>93</v>
      </c>
      <c r="L58" s="473"/>
      <c r="M58" s="474"/>
      <c r="N58" s="327"/>
      <c r="O58" s="41"/>
    </row>
    <row r="59" spans="1:15" ht="15" customHeight="1">
      <c r="A59" s="268">
        <f aca="true" t="shared" si="4" ref="A59:A67">A58</f>
        <v>50</v>
      </c>
      <c r="B59" s="269">
        <f aca="true" t="shared" si="5" ref="B59:B67">B58</f>
        <v>2</v>
      </c>
      <c r="C59" s="269">
        <f aca="true" t="shared" si="6" ref="C59:C67">C58+1</f>
        <v>42</v>
      </c>
      <c r="D59" s="271">
        <f>D58</f>
        <v>22</v>
      </c>
      <c r="E59" s="279" t="s">
        <v>94</v>
      </c>
      <c r="F59" s="335"/>
      <c r="G59" s="279"/>
      <c r="H59" s="336" t="s">
        <v>92</v>
      </c>
      <c r="I59" s="337">
        <v>1.6</v>
      </c>
      <c r="J59" s="338">
        <f aca="true" t="shared" si="7" ref="J59:J67">J58+1</f>
        <v>8012</v>
      </c>
      <c r="K59" s="499" t="s">
        <v>93</v>
      </c>
      <c r="L59" s="494"/>
      <c r="M59" s="495"/>
      <c r="N59" s="327"/>
      <c r="O59" s="41"/>
    </row>
    <row r="60" spans="1:15" ht="15" customHeight="1">
      <c r="A60" s="268">
        <f t="shared" si="4"/>
        <v>50</v>
      </c>
      <c r="B60" s="269">
        <f t="shared" si="5"/>
        <v>2</v>
      </c>
      <c r="C60" s="269">
        <f t="shared" si="6"/>
        <v>43</v>
      </c>
      <c r="D60" s="271"/>
      <c r="E60" s="272"/>
      <c r="F60" s="272"/>
      <c r="G60" s="339"/>
      <c r="H60" s="340"/>
      <c r="I60" s="281"/>
      <c r="J60" s="338">
        <f t="shared" si="7"/>
        <v>8013</v>
      </c>
      <c r="K60" s="500"/>
      <c r="L60" s="501"/>
      <c r="M60" s="502"/>
      <c r="N60" s="327"/>
      <c r="O60" s="41"/>
    </row>
    <row r="61" spans="1:15" ht="15" customHeight="1">
      <c r="A61" s="268">
        <f t="shared" si="4"/>
        <v>50</v>
      </c>
      <c r="B61" s="269">
        <f t="shared" si="5"/>
        <v>2</v>
      </c>
      <c r="C61" s="269">
        <f t="shared" si="6"/>
        <v>44</v>
      </c>
      <c r="D61" s="271">
        <v>23</v>
      </c>
      <c r="E61" s="486" t="s">
        <v>95</v>
      </c>
      <c r="F61" s="487"/>
      <c r="G61" s="488"/>
      <c r="H61" s="342" t="s">
        <v>96</v>
      </c>
      <c r="I61" s="276">
        <v>29000</v>
      </c>
      <c r="J61" s="338">
        <f t="shared" si="7"/>
        <v>8014</v>
      </c>
      <c r="K61" s="500" t="s">
        <v>50</v>
      </c>
      <c r="L61" s="501"/>
      <c r="M61" s="502"/>
      <c r="N61" s="327"/>
      <c r="O61" s="41"/>
    </row>
    <row r="62" spans="1:15" ht="15" customHeight="1">
      <c r="A62" s="268">
        <f t="shared" si="4"/>
        <v>50</v>
      </c>
      <c r="B62" s="269">
        <f t="shared" si="5"/>
        <v>2</v>
      </c>
      <c r="C62" s="269">
        <f t="shared" si="6"/>
        <v>45</v>
      </c>
      <c r="D62" s="271"/>
      <c r="E62" s="277"/>
      <c r="F62" s="277"/>
      <c r="G62" s="343"/>
      <c r="H62" s="344"/>
      <c r="I62" s="281"/>
      <c r="J62" s="338">
        <f t="shared" si="7"/>
        <v>8015</v>
      </c>
      <c r="K62" s="500"/>
      <c r="L62" s="501"/>
      <c r="M62" s="502"/>
      <c r="N62" s="327"/>
      <c r="O62" s="41"/>
    </row>
    <row r="63" spans="1:15" ht="15" customHeight="1">
      <c r="A63" s="268">
        <f t="shared" si="4"/>
        <v>50</v>
      </c>
      <c r="B63" s="269">
        <f t="shared" si="5"/>
        <v>2</v>
      </c>
      <c r="C63" s="269">
        <f t="shared" si="6"/>
        <v>46</v>
      </c>
      <c r="D63" s="271">
        <v>24</v>
      </c>
      <c r="E63" s="341" t="s">
        <v>97</v>
      </c>
      <c r="F63" s="345"/>
      <c r="G63" s="346"/>
      <c r="H63" s="342" t="s">
        <v>92</v>
      </c>
      <c r="I63" s="337">
        <v>8</v>
      </c>
      <c r="J63" s="338">
        <f t="shared" si="7"/>
        <v>8016</v>
      </c>
      <c r="K63" s="500" t="s">
        <v>50</v>
      </c>
      <c r="L63" s="501"/>
      <c r="M63" s="502"/>
      <c r="N63" s="327"/>
      <c r="O63" s="41"/>
    </row>
    <row r="64" spans="1:15" ht="15" customHeight="1" hidden="1">
      <c r="A64" s="268">
        <f t="shared" si="4"/>
        <v>50</v>
      </c>
      <c r="B64" s="269">
        <f t="shared" si="5"/>
        <v>2</v>
      </c>
      <c r="C64" s="269">
        <f t="shared" si="6"/>
        <v>47</v>
      </c>
      <c r="D64" s="271"/>
      <c r="E64" s="341"/>
      <c r="F64" s="347"/>
      <c r="G64" s="348"/>
      <c r="H64" s="349"/>
      <c r="I64" s="350"/>
      <c r="J64" s="338">
        <f t="shared" si="7"/>
        <v>8017</v>
      </c>
      <c r="K64" s="500"/>
      <c r="L64" s="501"/>
      <c r="M64" s="502"/>
      <c r="N64" s="327"/>
      <c r="O64" s="41"/>
    </row>
    <row r="65" spans="1:15" ht="15" customHeight="1" hidden="1">
      <c r="A65" s="268">
        <f t="shared" si="4"/>
        <v>50</v>
      </c>
      <c r="B65" s="269">
        <f t="shared" si="5"/>
        <v>2</v>
      </c>
      <c r="C65" s="269">
        <f t="shared" si="6"/>
        <v>48</v>
      </c>
      <c r="D65" s="271"/>
      <c r="E65" s="341"/>
      <c r="F65" s="347"/>
      <c r="G65" s="348"/>
      <c r="H65" s="349"/>
      <c r="I65" s="350"/>
      <c r="J65" s="338">
        <f t="shared" si="7"/>
        <v>8018</v>
      </c>
      <c r="K65" s="500"/>
      <c r="L65" s="501"/>
      <c r="M65" s="502"/>
      <c r="N65" s="327"/>
      <c r="O65" s="41"/>
    </row>
    <row r="66" spans="1:15" ht="15" customHeight="1">
      <c r="A66" s="268">
        <f t="shared" si="4"/>
        <v>50</v>
      </c>
      <c r="B66" s="269">
        <f t="shared" si="5"/>
        <v>2</v>
      </c>
      <c r="C66" s="269">
        <f t="shared" si="6"/>
        <v>49</v>
      </c>
      <c r="D66" s="271">
        <v>24</v>
      </c>
      <c r="E66" s="341" t="s">
        <v>98</v>
      </c>
      <c r="F66" s="347"/>
      <c r="G66" s="348"/>
      <c r="H66" s="349" t="s">
        <v>92</v>
      </c>
      <c r="I66" s="350">
        <v>9.41</v>
      </c>
      <c r="J66" s="338">
        <f t="shared" si="7"/>
        <v>8019</v>
      </c>
      <c r="K66" s="500" t="s">
        <v>50</v>
      </c>
      <c r="L66" s="501"/>
      <c r="M66" s="502"/>
      <c r="N66" s="327"/>
      <c r="O66" s="41"/>
    </row>
    <row r="67" spans="1:15" ht="15" customHeight="1" thickBot="1">
      <c r="A67" s="284">
        <f t="shared" si="4"/>
        <v>50</v>
      </c>
      <c r="B67" s="285">
        <f t="shared" si="5"/>
        <v>2</v>
      </c>
      <c r="C67" s="285">
        <f t="shared" si="6"/>
        <v>50</v>
      </c>
      <c r="D67" s="286"/>
      <c r="E67" s="351"/>
      <c r="F67" s="351"/>
      <c r="G67" s="352"/>
      <c r="H67" s="353"/>
      <c r="I67" s="354"/>
      <c r="J67" s="355">
        <f t="shared" si="7"/>
        <v>8020</v>
      </c>
      <c r="K67" s="491"/>
      <c r="L67" s="492"/>
      <c r="M67" s="493"/>
      <c r="N67" s="327"/>
      <c r="O67" s="41"/>
    </row>
    <row r="68" spans="1:15" ht="6.75" customHeight="1" thickTop="1">
      <c r="A68" s="356"/>
      <c r="B68" s="356"/>
      <c r="C68" s="356"/>
      <c r="D68" s="356"/>
      <c r="E68" s="357"/>
      <c r="F68" s="357"/>
      <c r="G68" s="358"/>
      <c r="H68" s="356"/>
      <c r="I68" s="356"/>
      <c r="J68" s="356"/>
      <c r="K68" s="356"/>
      <c r="L68" s="356"/>
      <c r="M68" s="356"/>
      <c r="N68" s="327"/>
      <c r="O68" s="41"/>
    </row>
    <row r="69" spans="1:15" ht="13.5" customHeight="1" hidden="1" thickTop="1">
      <c r="A69" s="475">
        <f>A67</f>
        <v>50</v>
      </c>
      <c r="B69" s="477">
        <f>B67</f>
        <v>2</v>
      </c>
      <c r="C69" s="477">
        <f>C67+1</f>
        <v>51</v>
      </c>
      <c r="D69" s="261">
        <f>'[1]594'!D14</f>
        <v>41</v>
      </c>
      <c r="E69" s="468" t="str">
        <f>'[1]594'!E14</f>
        <v>Výstavba dálnice D 26,5/120 (bez mostů a tunelů)</v>
      </c>
      <c r="F69" s="469"/>
      <c r="G69" s="359" t="str">
        <f>'[1]594'!G14</f>
        <v>délka</v>
      </c>
      <c r="H69" s="95" t="str">
        <f>'[1]594'!H14</f>
        <v>m</v>
      </c>
      <c r="I69" s="360"/>
      <c r="J69" s="361">
        <f>J67+1</f>
        <v>8021</v>
      </c>
      <c r="K69" s="472" t="s">
        <v>50</v>
      </c>
      <c r="L69" s="473"/>
      <c r="M69" s="474"/>
      <c r="N69" s="483">
        <f>I69*I70</f>
        <v>0</v>
      </c>
      <c r="O69" s="41"/>
    </row>
    <row r="70" spans="1:15" ht="13.5" customHeight="1" hidden="1">
      <c r="A70" s="476"/>
      <c r="B70" s="467"/>
      <c r="C70" s="467"/>
      <c r="D70" s="286">
        <f>'[1]594'!D15</f>
        <v>42</v>
      </c>
      <c r="E70" s="470"/>
      <c r="F70" s="471"/>
      <c r="G70" s="362" t="str">
        <f>'[1]594'!G15</f>
        <v> měrné náklady </v>
      </c>
      <c r="H70" s="289" t="str">
        <f>'[1]594'!H15</f>
        <v>tis.Kč/m</v>
      </c>
      <c r="I70" s="363"/>
      <c r="J70" s="364">
        <v>8051</v>
      </c>
      <c r="K70" s="491" t="s">
        <v>20</v>
      </c>
      <c r="L70" s="492"/>
      <c r="M70" s="493"/>
      <c r="N70" s="483"/>
      <c r="O70" s="41"/>
    </row>
    <row r="71" spans="1:15" ht="13.5" customHeight="1">
      <c r="A71" s="475">
        <f>A69</f>
        <v>50</v>
      </c>
      <c r="B71" s="477">
        <f>B69</f>
        <v>2</v>
      </c>
      <c r="C71" s="477">
        <f>C69+1</f>
        <v>52</v>
      </c>
      <c r="D71" s="261">
        <f>'[1]594'!D16</f>
        <v>41</v>
      </c>
      <c r="E71" s="468" t="str">
        <f>'[1]594'!E16</f>
        <v>Výstavba dálnice D 27,5/120 (bez mostů a tunelů)</v>
      </c>
      <c r="F71" s="469"/>
      <c r="G71" s="359" t="str">
        <f>'[1]594'!G16</f>
        <v>délka</v>
      </c>
      <c r="H71" s="95" t="str">
        <f>'[1]594'!H16</f>
        <v>m</v>
      </c>
      <c r="I71" s="365">
        <v>26318</v>
      </c>
      <c r="J71" s="361">
        <f aca="true" t="shared" si="8" ref="J71:J102">J69+1</f>
        <v>8022</v>
      </c>
      <c r="K71" s="546" t="s">
        <v>50</v>
      </c>
      <c r="L71" s="547"/>
      <c r="M71" s="548"/>
      <c r="N71" s="483">
        <f>I71*I72</f>
        <v>6158412</v>
      </c>
      <c r="O71" s="41"/>
    </row>
    <row r="72" spans="1:15" ht="13.5" customHeight="1">
      <c r="A72" s="476"/>
      <c r="B72" s="467"/>
      <c r="C72" s="467"/>
      <c r="D72" s="286">
        <f>'[1]594'!D17</f>
        <v>42</v>
      </c>
      <c r="E72" s="470"/>
      <c r="F72" s="471"/>
      <c r="G72" s="362" t="str">
        <f>'[1]594'!G17</f>
        <v> měrné náklady </v>
      </c>
      <c r="H72" s="289" t="str">
        <f>'[1]594'!H17</f>
        <v>tis.Kč/m</v>
      </c>
      <c r="I72" s="363">
        <v>234</v>
      </c>
      <c r="J72" s="364">
        <f t="shared" si="8"/>
        <v>8052</v>
      </c>
      <c r="K72" s="538" t="s">
        <v>20</v>
      </c>
      <c r="L72" s="539"/>
      <c r="M72" s="540"/>
      <c r="N72" s="483"/>
      <c r="O72" s="41"/>
    </row>
    <row r="73" spans="1:15" ht="13.5" customHeight="1" hidden="1">
      <c r="A73" s="475">
        <f>A71</f>
        <v>50</v>
      </c>
      <c r="B73" s="477">
        <f>B71</f>
        <v>2</v>
      </c>
      <c r="C73" s="477">
        <f>C71+1</f>
        <v>53</v>
      </c>
      <c r="D73" s="261">
        <f>'[1]594'!D18</f>
        <v>41</v>
      </c>
      <c r="E73" s="468" t="str">
        <f>'[1]594'!E18</f>
        <v>Výstavba dálnice D 28,0/120 (bez mostů a tunelů) </v>
      </c>
      <c r="F73" s="469"/>
      <c r="G73" s="359" t="str">
        <f>'[1]594'!G18</f>
        <v>délka</v>
      </c>
      <c r="H73" s="95" t="str">
        <f>'[1]594'!H18</f>
        <v>m</v>
      </c>
      <c r="I73" s="365"/>
      <c r="J73" s="361">
        <f t="shared" si="8"/>
        <v>8023</v>
      </c>
      <c r="K73" s="546" t="s">
        <v>50</v>
      </c>
      <c r="L73" s="547"/>
      <c r="M73" s="548"/>
      <c r="N73" s="489">
        <f>I73*I74</f>
        <v>0</v>
      </c>
      <c r="O73" s="41"/>
    </row>
    <row r="74" spans="1:15" ht="13.5" customHeight="1" hidden="1">
      <c r="A74" s="476"/>
      <c r="B74" s="467"/>
      <c r="C74" s="467"/>
      <c r="D74" s="286">
        <f>'[1]594'!D19</f>
        <v>42</v>
      </c>
      <c r="E74" s="470"/>
      <c r="F74" s="471"/>
      <c r="G74" s="362" t="str">
        <f>'[1]594'!G19</f>
        <v> měrné náklady </v>
      </c>
      <c r="H74" s="289" t="str">
        <f>'[1]594'!H19</f>
        <v>tis.Kč/m</v>
      </c>
      <c r="I74" s="363"/>
      <c r="J74" s="364">
        <f t="shared" si="8"/>
        <v>8053</v>
      </c>
      <c r="K74" s="538" t="s">
        <v>20</v>
      </c>
      <c r="L74" s="539"/>
      <c r="M74" s="540"/>
      <c r="N74" s="489"/>
      <c r="O74" s="41"/>
    </row>
    <row r="75" spans="1:15" ht="13.5" customHeight="1">
      <c r="A75" s="475">
        <f>A73</f>
        <v>50</v>
      </c>
      <c r="B75" s="477">
        <f>B73</f>
        <v>2</v>
      </c>
      <c r="C75" s="477">
        <f>C73+1</f>
        <v>54</v>
      </c>
      <c r="D75" s="261">
        <f>'[1]594'!D20</f>
        <v>41</v>
      </c>
      <c r="E75" s="468" t="str">
        <f>'[1]594'!E20</f>
        <v>Výstavba dálnice D 34,0/120 (bez mostů a tunelů) </v>
      </c>
      <c r="F75" s="469"/>
      <c r="G75" s="359" t="str">
        <f>'[1]594'!G20</f>
        <v>délka</v>
      </c>
      <c r="H75" s="95" t="str">
        <f>'[1]594'!H20</f>
        <v>m</v>
      </c>
      <c r="I75" s="365">
        <v>13421</v>
      </c>
      <c r="J75" s="361">
        <f t="shared" si="8"/>
        <v>8024</v>
      </c>
      <c r="K75" s="546" t="s">
        <v>50</v>
      </c>
      <c r="L75" s="547"/>
      <c r="M75" s="548"/>
      <c r="N75" s="489">
        <f>I75*I76</f>
        <v>1798414</v>
      </c>
      <c r="O75" s="41"/>
    </row>
    <row r="76" spans="1:15" ht="13.5" customHeight="1">
      <c r="A76" s="476"/>
      <c r="B76" s="467"/>
      <c r="C76" s="467"/>
      <c r="D76" s="286">
        <f>'[1]594'!D21</f>
        <v>42</v>
      </c>
      <c r="E76" s="470"/>
      <c r="F76" s="471"/>
      <c r="G76" s="362" t="str">
        <f>'[1]594'!G21</f>
        <v> měrné náklady </v>
      </c>
      <c r="H76" s="289" t="str">
        <f>'[1]594'!H21</f>
        <v>tis.Kč/m</v>
      </c>
      <c r="I76" s="363">
        <v>134</v>
      </c>
      <c r="J76" s="364">
        <f t="shared" si="8"/>
        <v>8054</v>
      </c>
      <c r="K76" s="538" t="s">
        <v>20</v>
      </c>
      <c r="L76" s="539"/>
      <c r="M76" s="540"/>
      <c r="N76" s="489"/>
      <c r="O76" s="41"/>
    </row>
    <row r="77" spans="1:15" ht="13.5" customHeight="1" hidden="1">
      <c r="A77" s="475">
        <f>A75</f>
        <v>50</v>
      </c>
      <c r="B77" s="477">
        <f>B75</f>
        <v>2</v>
      </c>
      <c r="C77" s="477">
        <f>C75+1</f>
        <v>55</v>
      </c>
      <c r="D77" s="261">
        <f>'[1]594'!D22</f>
        <v>41</v>
      </c>
      <c r="E77" s="468">
        <f>'[1]594'!E22</f>
        <v>0</v>
      </c>
      <c r="F77" s="469"/>
      <c r="G77" s="359" t="str">
        <f>'[1]594'!G22</f>
        <v>délka</v>
      </c>
      <c r="H77" s="95" t="str">
        <f>'[1]594'!H22</f>
        <v>m</v>
      </c>
      <c r="I77" s="365"/>
      <c r="J77" s="361">
        <f t="shared" si="8"/>
        <v>8025</v>
      </c>
      <c r="K77" s="546" t="s">
        <v>50</v>
      </c>
      <c r="L77" s="547"/>
      <c r="M77" s="548"/>
      <c r="N77" s="489">
        <f>I77*I78</f>
        <v>0</v>
      </c>
      <c r="O77" s="41"/>
    </row>
    <row r="78" spans="1:15" ht="13.5" customHeight="1" hidden="1">
      <c r="A78" s="476"/>
      <c r="B78" s="467"/>
      <c r="C78" s="467"/>
      <c r="D78" s="286">
        <f>'[1]594'!D23</f>
        <v>42</v>
      </c>
      <c r="E78" s="470"/>
      <c r="F78" s="471"/>
      <c r="G78" s="362" t="str">
        <f>'[1]594'!G23</f>
        <v> měrné náklady </v>
      </c>
      <c r="H78" s="289" t="str">
        <f>'[1]594'!H23</f>
        <v>tis.Kč/m</v>
      </c>
      <c r="I78" s="363"/>
      <c r="J78" s="364">
        <f t="shared" si="8"/>
        <v>8055</v>
      </c>
      <c r="K78" s="538" t="s">
        <v>20</v>
      </c>
      <c r="L78" s="539"/>
      <c r="M78" s="540"/>
      <c r="N78" s="489"/>
      <c r="O78" s="41"/>
    </row>
    <row r="79" spans="1:15" ht="13.5" customHeight="1">
      <c r="A79" s="475">
        <f>A77</f>
        <v>50</v>
      </c>
      <c r="B79" s="477">
        <f>B77</f>
        <v>2</v>
      </c>
      <c r="C79" s="477">
        <f>C77+1</f>
        <v>56</v>
      </c>
      <c r="D79" s="261">
        <f>'[1]594'!D24</f>
        <v>41</v>
      </c>
      <c r="E79" s="468" t="str">
        <f>'[1]594'!E24</f>
        <v>Výstavba dálničních mostů </v>
      </c>
      <c r="F79" s="469"/>
      <c r="G79" s="359" t="str">
        <f>'[1]594'!G24</f>
        <v>délka</v>
      </c>
      <c r="H79" s="95" t="str">
        <f>'[1]594'!H24</f>
        <v>m</v>
      </c>
      <c r="I79" s="365">
        <v>5377</v>
      </c>
      <c r="J79" s="361">
        <f t="shared" si="8"/>
        <v>8026</v>
      </c>
      <c r="K79" s="546" t="s">
        <v>50</v>
      </c>
      <c r="L79" s="547"/>
      <c r="M79" s="548"/>
      <c r="N79" s="489">
        <f>I79*I80</f>
        <v>5661981</v>
      </c>
      <c r="O79" s="41"/>
    </row>
    <row r="80" spans="1:15" ht="13.5" customHeight="1">
      <c r="A80" s="476"/>
      <c r="B80" s="467"/>
      <c r="C80" s="467"/>
      <c r="D80" s="286">
        <f>'[1]594'!D25</f>
        <v>42</v>
      </c>
      <c r="E80" s="470"/>
      <c r="F80" s="471"/>
      <c r="G80" s="362" t="str">
        <f>'[1]594'!G25</f>
        <v> měrné náklady </v>
      </c>
      <c r="H80" s="289" t="str">
        <f>'[1]594'!H25</f>
        <v>tis.Kč/m</v>
      </c>
      <c r="I80" s="363">
        <v>1053</v>
      </c>
      <c r="J80" s="364">
        <f t="shared" si="8"/>
        <v>8056</v>
      </c>
      <c r="K80" s="538" t="s">
        <v>20</v>
      </c>
      <c r="L80" s="539"/>
      <c r="M80" s="540"/>
      <c r="N80" s="489"/>
      <c r="O80" s="41"/>
    </row>
    <row r="81" spans="1:15" ht="13.5" customHeight="1">
      <c r="A81" s="475">
        <f>A79</f>
        <v>50</v>
      </c>
      <c r="B81" s="477">
        <f>B79</f>
        <v>2</v>
      </c>
      <c r="C81" s="477">
        <f>C79+1</f>
        <v>57</v>
      </c>
      <c r="D81" s="261">
        <f>'[1]594'!D26</f>
        <v>41</v>
      </c>
      <c r="E81" s="468" t="str">
        <f>'[1]594'!E26</f>
        <v>Výstavba dálničních tunelů</v>
      </c>
      <c r="F81" s="469"/>
      <c r="G81" s="359" t="str">
        <f>'[1]594'!G26</f>
        <v>délka</v>
      </c>
      <c r="H81" s="95" t="str">
        <f>'[1]594'!H26</f>
        <v>m</v>
      </c>
      <c r="I81" s="365">
        <v>50</v>
      </c>
      <c r="J81" s="361">
        <f t="shared" si="8"/>
        <v>8027</v>
      </c>
      <c r="K81" s="546" t="s">
        <v>50</v>
      </c>
      <c r="L81" s="547"/>
      <c r="M81" s="548"/>
      <c r="N81" s="489">
        <f>I81*I82</f>
        <v>51700</v>
      </c>
      <c r="O81" s="41"/>
    </row>
    <row r="82" spans="1:15" ht="13.5" customHeight="1">
      <c r="A82" s="476"/>
      <c r="B82" s="467"/>
      <c r="C82" s="467"/>
      <c r="D82" s="286">
        <f>'[1]594'!D27</f>
        <v>42</v>
      </c>
      <c r="E82" s="470"/>
      <c r="F82" s="471"/>
      <c r="G82" s="362" t="str">
        <f>'[1]594'!G27</f>
        <v> měrné náklady </v>
      </c>
      <c r="H82" s="289" t="str">
        <f>'[1]594'!H27</f>
        <v>tis.Kč/m</v>
      </c>
      <c r="I82" s="363">
        <v>1034</v>
      </c>
      <c r="J82" s="364">
        <f t="shared" si="8"/>
        <v>8057</v>
      </c>
      <c r="K82" s="538" t="s">
        <v>20</v>
      </c>
      <c r="L82" s="539"/>
      <c r="M82" s="540"/>
      <c r="N82" s="489"/>
      <c r="O82" s="41"/>
    </row>
    <row r="83" spans="1:15" ht="13.5" customHeight="1" hidden="1">
      <c r="A83" s="475">
        <f>A81</f>
        <v>50</v>
      </c>
      <c r="B83" s="477">
        <f>B81</f>
        <v>2</v>
      </c>
      <c r="C83" s="477">
        <f>C81+1</f>
        <v>58</v>
      </c>
      <c r="D83" s="261">
        <f>'[1]594'!D28</f>
        <v>41</v>
      </c>
      <c r="E83" s="468" t="str">
        <f>'[1]594'!E28</f>
        <v>Výstavba dálničního přivaděče Bělotín R24,5/100</v>
      </c>
      <c r="F83" s="469"/>
      <c r="G83" s="359" t="str">
        <f>'[1]594'!G28</f>
        <v>délka</v>
      </c>
      <c r="H83" s="95" t="str">
        <f>'[1]594'!H28</f>
        <v>m</v>
      </c>
      <c r="I83" s="365"/>
      <c r="J83" s="361">
        <f t="shared" si="8"/>
        <v>8028</v>
      </c>
      <c r="K83" s="546"/>
      <c r="L83" s="547"/>
      <c r="M83" s="548"/>
      <c r="N83" s="489">
        <f>I83*I84</f>
        <v>0</v>
      </c>
      <c r="O83" s="41"/>
    </row>
    <row r="84" spans="1:15" ht="13.5" customHeight="1" hidden="1">
      <c r="A84" s="476"/>
      <c r="B84" s="467"/>
      <c r="C84" s="467"/>
      <c r="D84" s="286">
        <f>'[1]594'!D29</f>
        <v>42</v>
      </c>
      <c r="E84" s="470"/>
      <c r="F84" s="471"/>
      <c r="G84" s="362" t="str">
        <f>'[1]594'!G29</f>
        <v> měrné náklady </v>
      </c>
      <c r="H84" s="289" t="str">
        <f>'[1]594'!H29</f>
        <v>tis.Kč/m</v>
      </c>
      <c r="I84" s="363"/>
      <c r="J84" s="364">
        <f t="shared" si="8"/>
        <v>8058</v>
      </c>
      <c r="K84" s="538"/>
      <c r="L84" s="539"/>
      <c r="M84" s="540"/>
      <c r="N84" s="489"/>
      <c r="O84" s="41"/>
    </row>
    <row r="85" spans="1:15" ht="13.5" customHeight="1" hidden="1">
      <c r="A85" s="475">
        <f>A83</f>
        <v>50</v>
      </c>
      <c r="B85" s="477">
        <f>B83</f>
        <v>2</v>
      </c>
      <c r="C85" s="477">
        <f>C83+1</f>
        <v>59</v>
      </c>
      <c r="D85" s="261">
        <f>'[1]594'!D30</f>
        <v>41</v>
      </c>
      <c r="E85" s="468" t="str">
        <f>'[1]594'!E30</f>
        <v>Výstavba dálničního přivaděče Bělotín R24,5/100</v>
      </c>
      <c r="F85" s="469"/>
      <c r="G85" s="359" t="str">
        <f>'[1]594'!G30</f>
        <v>délka</v>
      </c>
      <c r="H85" s="95" t="str">
        <f>'[1]594'!H30</f>
        <v>m</v>
      </c>
      <c r="I85" s="365"/>
      <c r="J85" s="361">
        <f t="shared" si="8"/>
        <v>8029</v>
      </c>
      <c r="K85" s="546"/>
      <c r="L85" s="547"/>
      <c r="M85" s="548"/>
      <c r="N85" s="489">
        <f>I85*I86</f>
        <v>0</v>
      </c>
      <c r="O85" s="41"/>
    </row>
    <row r="86" spans="1:15" ht="13.5" customHeight="1" hidden="1">
      <c r="A86" s="476"/>
      <c r="B86" s="467"/>
      <c r="C86" s="467"/>
      <c r="D86" s="286">
        <f>'[1]594'!D31</f>
        <v>42</v>
      </c>
      <c r="E86" s="470"/>
      <c r="F86" s="471"/>
      <c r="G86" s="362" t="str">
        <f>'[1]594'!G31</f>
        <v> měrné náklady </v>
      </c>
      <c r="H86" s="289" t="str">
        <f>'[1]594'!H31</f>
        <v>tis.Kč/m</v>
      </c>
      <c r="I86" s="363"/>
      <c r="J86" s="364">
        <f t="shared" si="8"/>
        <v>8059</v>
      </c>
      <c r="K86" s="538"/>
      <c r="L86" s="539"/>
      <c r="M86" s="540"/>
      <c r="N86" s="489"/>
      <c r="O86" s="41"/>
    </row>
    <row r="87" spans="1:15" ht="13.5" customHeight="1" hidden="1">
      <c r="A87" s="475">
        <f>A85</f>
        <v>50</v>
      </c>
      <c r="B87" s="477">
        <f>B85</f>
        <v>2</v>
      </c>
      <c r="C87" s="477">
        <f>C85+1</f>
        <v>60</v>
      </c>
      <c r="D87" s="261">
        <f>'[1]594'!D32</f>
        <v>41</v>
      </c>
      <c r="E87" s="468" t="str">
        <f>'[1]594'!E32</f>
        <v>Výstavba silnice I/57, S11,5/80</v>
      </c>
      <c r="F87" s="469"/>
      <c r="G87" s="359" t="str">
        <f>'[1]594'!G32</f>
        <v>délka</v>
      </c>
      <c r="H87" s="95" t="str">
        <f>'[1]594'!H32</f>
        <v>m</v>
      </c>
      <c r="I87" s="365"/>
      <c r="J87" s="361">
        <f t="shared" si="8"/>
        <v>8030</v>
      </c>
      <c r="K87" s="546"/>
      <c r="L87" s="547"/>
      <c r="M87" s="548"/>
      <c r="N87" s="489">
        <f>I87*I88</f>
        <v>0</v>
      </c>
      <c r="O87" s="41"/>
    </row>
    <row r="88" spans="1:15" ht="13.5" customHeight="1" hidden="1">
      <c r="A88" s="476"/>
      <c r="B88" s="467"/>
      <c r="C88" s="467"/>
      <c r="D88" s="286">
        <f>'[1]594'!D33</f>
        <v>42</v>
      </c>
      <c r="E88" s="470"/>
      <c r="F88" s="471"/>
      <c r="G88" s="362" t="str">
        <f>'[1]594'!G33</f>
        <v> měrné náklady </v>
      </c>
      <c r="H88" s="289" t="str">
        <f>'[1]594'!H33</f>
        <v>tis.Kč/m</v>
      </c>
      <c r="I88" s="363"/>
      <c r="J88" s="364">
        <f t="shared" si="8"/>
        <v>8060</v>
      </c>
      <c r="K88" s="538"/>
      <c r="L88" s="539"/>
      <c r="M88" s="540"/>
      <c r="N88" s="489"/>
      <c r="O88" s="41"/>
    </row>
    <row r="89" spans="1:15" ht="13.5" customHeight="1">
      <c r="A89" s="475">
        <f>A87</f>
        <v>50</v>
      </c>
      <c r="B89" s="477">
        <f>B87</f>
        <v>2</v>
      </c>
      <c r="C89" s="477">
        <f>C87+1</f>
        <v>61</v>
      </c>
      <c r="D89" s="261">
        <f>'[1]594'!D34</f>
        <v>41</v>
      </c>
      <c r="E89" s="468" t="str">
        <f>'[1]594'!E28</f>
        <v>Výstavba dálničního přivaděče Bělotín R24,5/100</v>
      </c>
      <c r="F89" s="469"/>
      <c r="G89" s="359" t="str">
        <f>'[1]594'!G34</f>
        <v>délka</v>
      </c>
      <c r="H89" s="95" t="str">
        <f>'[1]594'!H34</f>
        <v>m</v>
      </c>
      <c r="I89" s="365">
        <v>2354</v>
      </c>
      <c r="J89" s="361">
        <f t="shared" si="8"/>
        <v>8031</v>
      </c>
      <c r="K89" s="546" t="s">
        <v>50</v>
      </c>
      <c r="L89" s="547"/>
      <c r="M89" s="548"/>
      <c r="N89" s="489">
        <f>I89*I90</f>
        <v>682660</v>
      </c>
      <c r="O89" s="41"/>
    </row>
    <row r="90" spans="1:15" ht="13.5" customHeight="1">
      <c r="A90" s="476"/>
      <c r="B90" s="467"/>
      <c r="C90" s="467"/>
      <c r="D90" s="286">
        <f>'[1]594'!D35</f>
        <v>42</v>
      </c>
      <c r="E90" s="470"/>
      <c r="F90" s="471"/>
      <c r="G90" s="362" t="str">
        <f>'[1]594'!G35</f>
        <v> měrné náklady </v>
      </c>
      <c r="H90" s="289" t="str">
        <f>'[1]594'!H35</f>
        <v>tis.Kč/m</v>
      </c>
      <c r="I90" s="363">
        <v>290</v>
      </c>
      <c r="J90" s="364">
        <f t="shared" si="8"/>
        <v>8061</v>
      </c>
      <c r="K90" s="538" t="s">
        <v>20</v>
      </c>
      <c r="L90" s="539"/>
      <c r="M90" s="540"/>
      <c r="N90" s="489"/>
      <c r="O90" s="41"/>
    </row>
    <row r="91" spans="1:15" ht="13.5" customHeight="1">
      <c r="A91" s="475">
        <f>A89</f>
        <v>50</v>
      </c>
      <c r="B91" s="477">
        <f>B89</f>
        <v>2</v>
      </c>
      <c r="C91" s="477">
        <f>C89+1</f>
        <v>62</v>
      </c>
      <c r="D91" s="261">
        <f>'[1]594'!D36</f>
        <v>41</v>
      </c>
      <c r="E91" s="468" t="str">
        <f>'[1]594'!E32</f>
        <v>Výstavba silnice I/57, S11,5/80</v>
      </c>
      <c r="F91" s="469"/>
      <c r="G91" s="359" t="str">
        <f>'[1]594'!G36</f>
        <v>délka</v>
      </c>
      <c r="H91" s="95" t="str">
        <f>'[1]594'!H36</f>
        <v>m</v>
      </c>
      <c r="I91" s="365">
        <v>7840</v>
      </c>
      <c r="J91" s="361">
        <f t="shared" si="8"/>
        <v>8032</v>
      </c>
      <c r="K91" s="546" t="s">
        <v>50</v>
      </c>
      <c r="L91" s="547"/>
      <c r="M91" s="548"/>
      <c r="N91" s="489">
        <f>I91*I92</f>
        <v>1136800</v>
      </c>
      <c r="O91" s="41"/>
    </row>
    <row r="92" spans="1:15" ht="13.5" customHeight="1">
      <c r="A92" s="476"/>
      <c r="B92" s="467"/>
      <c r="C92" s="467"/>
      <c r="D92" s="286">
        <f>'[1]594'!D37</f>
        <v>42</v>
      </c>
      <c r="E92" s="470"/>
      <c r="F92" s="471"/>
      <c r="G92" s="362" t="str">
        <f>'[1]594'!G37</f>
        <v> měrné náklady </v>
      </c>
      <c r="H92" s="289" t="str">
        <f>'[1]594'!H37</f>
        <v>tis.Kč/m</v>
      </c>
      <c r="I92" s="363">
        <v>145</v>
      </c>
      <c r="J92" s="364">
        <f t="shared" si="8"/>
        <v>8062</v>
      </c>
      <c r="K92" s="538" t="s">
        <v>20</v>
      </c>
      <c r="L92" s="539"/>
      <c r="M92" s="540"/>
      <c r="N92" s="489"/>
      <c r="O92" s="41"/>
    </row>
    <row r="93" spans="1:15" ht="13.5" customHeight="1" hidden="1">
      <c r="A93" s="475">
        <f>A91</f>
        <v>50</v>
      </c>
      <c r="B93" s="477">
        <f>B91</f>
        <v>2</v>
      </c>
      <c r="C93" s="477">
        <f>C91+1</f>
        <v>63</v>
      </c>
      <c r="D93" s="261">
        <f>'[1]594'!D38</f>
        <v>41</v>
      </c>
      <c r="E93" s="468" t="str">
        <f>'[1]594'!E38</f>
        <v>Výstavba silnice I/56, S24,5/80</v>
      </c>
      <c r="F93" s="469"/>
      <c r="G93" s="359" t="str">
        <f>'[1]594'!G38</f>
        <v>délka</v>
      </c>
      <c r="H93" s="95" t="str">
        <f>'[1]594'!H38</f>
        <v>m</v>
      </c>
      <c r="I93" s="365"/>
      <c r="J93" s="361">
        <f t="shared" si="8"/>
        <v>8033</v>
      </c>
      <c r="K93" s="546"/>
      <c r="L93" s="547"/>
      <c r="M93" s="548"/>
      <c r="N93" s="489">
        <f>I93*I94</f>
        <v>0</v>
      </c>
      <c r="O93" s="41"/>
    </row>
    <row r="94" spans="1:15" ht="13.5" customHeight="1" hidden="1">
      <c r="A94" s="476"/>
      <c r="B94" s="467"/>
      <c r="C94" s="467"/>
      <c r="D94" s="286">
        <f>'[1]594'!D39</f>
        <v>42</v>
      </c>
      <c r="E94" s="470"/>
      <c r="F94" s="471"/>
      <c r="G94" s="362" t="str">
        <f>'[1]594'!G39</f>
        <v> měrné náklady </v>
      </c>
      <c r="H94" s="289" t="str">
        <f>'[1]594'!H39</f>
        <v>tis.Kč/m</v>
      </c>
      <c r="I94" s="363"/>
      <c r="J94" s="364">
        <f t="shared" si="8"/>
        <v>8063</v>
      </c>
      <c r="K94" s="538"/>
      <c r="L94" s="539"/>
      <c r="M94" s="540"/>
      <c r="N94" s="489"/>
      <c r="O94" s="41"/>
    </row>
    <row r="95" spans="1:15" ht="13.5" customHeight="1" hidden="1">
      <c r="A95" s="475">
        <f>A93</f>
        <v>50</v>
      </c>
      <c r="B95" s="477">
        <f>B93</f>
        <v>2</v>
      </c>
      <c r="C95" s="477">
        <f>C93+1</f>
        <v>64</v>
      </c>
      <c r="D95" s="261">
        <f>'[1]594'!D40</f>
        <v>41</v>
      </c>
      <c r="E95" s="468" t="str">
        <f>'[1]594'!E40</f>
        <v>Výstavba silnice I/67, S11,5/80</v>
      </c>
      <c r="F95" s="469"/>
      <c r="G95" s="359" t="str">
        <f>'[1]594'!G40</f>
        <v>délka</v>
      </c>
      <c r="H95" s="95" t="str">
        <f>'[1]594'!H40</f>
        <v>m</v>
      </c>
      <c r="I95" s="365"/>
      <c r="J95" s="361">
        <f t="shared" si="8"/>
        <v>8034</v>
      </c>
      <c r="K95" s="546"/>
      <c r="L95" s="547"/>
      <c r="M95" s="548"/>
      <c r="N95" s="489">
        <f>I95*I96</f>
        <v>0</v>
      </c>
      <c r="O95" s="41"/>
    </row>
    <row r="96" spans="1:15" ht="13.5" customHeight="1" hidden="1">
      <c r="A96" s="476"/>
      <c r="B96" s="467"/>
      <c r="C96" s="467"/>
      <c r="D96" s="286">
        <f>'[1]594'!D41</f>
        <v>42</v>
      </c>
      <c r="E96" s="470"/>
      <c r="F96" s="471"/>
      <c r="G96" s="362" t="str">
        <f>'[1]594'!G41</f>
        <v> měrné náklady </v>
      </c>
      <c r="H96" s="289" t="str">
        <f>'[1]594'!H41</f>
        <v>tis.Kč/m</v>
      </c>
      <c r="I96" s="363"/>
      <c r="J96" s="364">
        <f t="shared" si="8"/>
        <v>8064</v>
      </c>
      <c r="K96" s="538"/>
      <c r="L96" s="539"/>
      <c r="M96" s="540"/>
      <c r="N96" s="489"/>
      <c r="O96" s="41"/>
    </row>
    <row r="97" spans="1:15" ht="13.5" customHeight="1" hidden="1">
      <c r="A97" s="475">
        <f>A95</f>
        <v>50</v>
      </c>
      <c r="B97" s="477">
        <f>B95</f>
        <v>2</v>
      </c>
      <c r="C97" s="477">
        <f>C95+1</f>
        <v>65</v>
      </c>
      <c r="D97" s="261">
        <f>'[1]594'!D42</f>
        <v>41</v>
      </c>
      <c r="E97" s="468" t="str">
        <f>'[1]594'!E42</f>
        <v>Výstavba ochranných opatření</v>
      </c>
      <c r="F97" s="469"/>
      <c r="G97" s="359" t="str">
        <f>'[1]594'!G42</f>
        <v>délka</v>
      </c>
      <c r="H97" s="95" t="str">
        <f>'[1]594'!H42</f>
        <v>m</v>
      </c>
      <c r="I97" s="365"/>
      <c r="J97" s="361">
        <f t="shared" si="8"/>
        <v>8035</v>
      </c>
      <c r="K97" s="546"/>
      <c r="L97" s="547"/>
      <c r="M97" s="548"/>
      <c r="N97" s="489">
        <f>I97*I98</f>
        <v>0</v>
      </c>
      <c r="O97" s="41"/>
    </row>
    <row r="98" spans="1:15" ht="13.5" customHeight="1" hidden="1">
      <c r="A98" s="476"/>
      <c r="B98" s="467"/>
      <c r="C98" s="467"/>
      <c r="D98" s="286">
        <f>'[1]594'!D43</f>
        <v>42</v>
      </c>
      <c r="E98" s="470"/>
      <c r="F98" s="471"/>
      <c r="G98" s="362" t="str">
        <f>'[1]594'!G43</f>
        <v> měrné náklady </v>
      </c>
      <c r="H98" s="289" t="str">
        <f>'[1]594'!H43</f>
        <v>tis.Kč/m</v>
      </c>
      <c r="I98" s="363"/>
      <c r="J98" s="364">
        <f t="shared" si="8"/>
        <v>8065</v>
      </c>
      <c r="K98" s="538"/>
      <c r="L98" s="539"/>
      <c r="M98" s="540"/>
      <c r="N98" s="489"/>
      <c r="O98" s="41"/>
    </row>
    <row r="99" spans="1:15" ht="13.5" customHeight="1">
      <c r="A99" s="475">
        <f>A97</f>
        <v>50</v>
      </c>
      <c r="B99" s="477">
        <f>B97</f>
        <v>2</v>
      </c>
      <c r="C99" s="477">
        <f>C97+1</f>
        <v>66</v>
      </c>
      <c r="D99" s="261">
        <f>'[1]594'!D44</f>
        <v>41</v>
      </c>
      <c r="E99" s="468" t="str">
        <f>'[1]594'!E44</f>
        <v>Výstavba SSÚD Mankovice  - zpevněné plochy</v>
      </c>
      <c r="F99" s="469"/>
      <c r="G99" s="359" t="str">
        <f>'[1]594'!G44</f>
        <v>plocha</v>
      </c>
      <c r="H99" s="95" t="str">
        <f>'[1]594'!H44</f>
        <v>m2</v>
      </c>
      <c r="I99" s="365">
        <v>14590</v>
      </c>
      <c r="J99" s="361">
        <f t="shared" si="8"/>
        <v>8036</v>
      </c>
      <c r="K99" s="546" t="s">
        <v>50</v>
      </c>
      <c r="L99" s="547"/>
      <c r="M99" s="548"/>
      <c r="N99" s="489">
        <f>I99*I100</f>
        <v>29180</v>
      </c>
      <c r="O99" s="41"/>
    </row>
    <row r="100" spans="1:15" ht="13.5" customHeight="1">
      <c r="A100" s="476"/>
      <c r="B100" s="467"/>
      <c r="C100" s="467"/>
      <c r="D100" s="286">
        <f>'[1]594'!D45</f>
        <v>42</v>
      </c>
      <c r="E100" s="470"/>
      <c r="F100" s="471"/>
      <c r="G100" s="362" t="str">
        <f>'[1]594'!G45</f>
        <v> měrné náklady </v>
      </c>
      <c r="H100" s="289" t="str">
        <f>'[1]594'!H45</f>
        <v>tis.Kč/m2</v>
      </c>
      <c r="I100" s="363">
        <v>2</v>
      </c>
      <c r="J100" s="364">
        <f t="shared" si="8"/>
        <v>8066</v>
      </c>
      <c r="K100" s="538" t="s">
        <v>20</v>
      </c>
      <c r="L100" s="539"/>
      <c r="M100" s="540"/>
      <c r="N100" s="489"/>
      <c r="O100" s="41"/>
    </row>
    <row r="101" spans="1:15" ht="13.5" customHeight="1">
      <c r="A101" s="475">
        <f>A99</f>
        <v>50</v>
      </c>
      <c r="B101" s="477">
        <f>B99</f>
        <v>2</v>
      </c>
      <c r="C101" s="477">
        <f>C99+1</f>
        <v>67</v>
      </c>
      <c r="D101" s="261">
        <f>'[1]594'!D46</f>
        <v>41</v>
      </c>
      <c r="E101" s="468" t="str">
        <f>'[1]594'!E46</f>
        <v>Výstavba SSÚD Mankovice  - užitné plochy kanceláří</v>
      </c>
      <c r="F101" s="469"/>
      <c r="G101" s="359" t="str">
        <f>'[1]594'!G46</f>
        <v>plocha</v>
      </c>
      <c r="H101" s="95" t="str">
        <f>'[1]594'!H46</f>
        <v>m2</v>
      </c>
      <c r="I101" s="365">
        <v>632</v>
      </c>
      <c r="J101" s="361">
        <f t="shared" si="8"/>
        <v>8037</v>
      </c>
      <c r="K101" s="546" t="s">
        <v>50</v>
      </c>
      <c r="L101" s="547"/>
      <c r="M101" s="548"/>
      <c r="N101" s="489">
        <f>I101*I102</f>
        <v>43608</v>
      </c>
      <c r="O101" s="41"/>
    </row>
    <row r="102" spans="1:15" ht="13.5" customHeight="1">
      <c r="A102" s="476"/>
      <c r="B102" s="467"/>
      <c r="C102" s="467"/>
      <c r="D102" s="286">
        <f>'[1]594'!D47</f>
        <v>42</v>
      </c>
      <c r="E102" s="470"/>
      <c r="F102" s="471"/>
      <c r="G102" s="362" t="str">
        <f>'[1]594'!G47</f>
        <v> měrné náklady </v>
      </c>
      <c r="H102" s="289" t="str">
        <f>'[1]594'!H47</f>
        <v>tis.Kč/m2</v>
      </c>
      <c r="I102" s="363">
        <v>69</v>
      </c>
      <c r="J102" s="364">
        <f t="shared" si="8"/>
        <v>8067</v>
      </c>
      <c r="K102" s="538" t="s">
        <v>20</v>
      </c>
      <c r="L102" s="539"/>
      <c r="M102" s="540"/>
      <c r="N102" s="489"/>
      <c r="O102" s="41"/>
    </row>
    <row r="103" spans="1:15" ht="13.5" customHeight="1">
      <c r="A103" s="475">
        <f>A101</f>
        <v>50</v>
      </c>
      <c r="B103" s="477">
        <f>B101</f>
        <v>2</v>
      </c>
      <c r="C103" s="477">
        <f>C101+1</f>
        <v>68</v>
      </c>
      <c r="D103" s="261">
        <f>'[1]594'!D48</f>
        <v>41</v>
      </c>
      <c r="E103" s="468" t="str">
        <f>'[1]594'!E48</f>
        <v>Výstavba SSÚD Mankovice  - užitné plochy garáží a skladů</v>
      </c>
      <c r="F103" s="469"/>
      <c r="G103" s="359" t="str">
        <f>'[1]594'!G48</f>
        <v>plocha</v>
      </c>
      <c r="H103" s="95" t="str">
        <f>'[1]594'!H48</f>
        <v>m2</v>
      </c>
      <c r="I103" s="365">
        <v>5636</v>
      </c>
      <c r="J103" s="361">
        <f aca="true" t="shared" si="9" ref="J103:J128">J101+1</f>
        <v>8038</v>
      </c>
      <c r="K103" s="546" t="s">
        <v>50</v>
      </c>
      <c r="L103" s="547"/>
      <c r="M103" s="548"/>
      <c r="N103" s="489">
        <f>I103*I104</f>
        <v>225440</v>
      </c>
      <c r="O103" s="41"/>
    </row>
    <row r="104" spans="1:15" ht="13.5" customHeight="1">
      <c r="A104" s="476"/>
      <c r="B104" s="467"/>
      <c r="C104" s="467"/>
      <c r="D104" s="286">
        <f>'[1]594'!D49</f>
        <v>42</v>
      </c>
      <c r="E104" s="470"/>
      <c r="F104" s="471"/>
      <c r="G104" s="362" t="str">
        <f>'[1]594'!G49</f>
        <v> měrné náklady </v>
      </c>
      <c r="H104" s="289" t="str">
        <f>'[1]594'!H49</f>
        <v>tis.Kč/m2</v>
      </c>
      <c r="I104" s="363">
        <v>40</v>
      </c>
      <c r="J104" s="364">
        <f t="shared" si="9"/>
        <v>8068</v>
      </c>
      <c r="K104" s="538" t="s">
        <v>20</v>
      </c>
      <c r="L104" s="539"/>
      <c r="M104" s="540"/>
      <c r="N104" s="489"/>
      <c r="O104" s="41"/>
    </row>
    <row r="105" spans="1:15" ht="13.5" customHeight="1" hidden="1">
      <c r="A105" s="475">
        <f>A103</f>
        <v>50</v>
      </c>
      <c r="B105" s="477">
        <f>B103</f>
        <v>2</v>
      </c>
      <c r="C105" s="477">
        <f>C103+1</f>
        <v>69</v>
      </c>
      <c r="D105" s="261">
        <f>'[1]594'!D50</f>
        <v>41</v>
      </c>
      <c r="E105" s="468"/>
      <c r="F105" s="469"/>
      <c r="G105" s="359" t="str">
        <f>'[1]594'!G50</f>
        <v>plocha</v>
      </c>
      <c r="H105" s="95" t="str">
        <f>'[1]594'!H50</f>
        <v>m2</v>
      </c>
      <c r="I105" s="365"/>
      <c r="J105" s="361">
        <f t="shared" si="9"/>
        <v>8039</v>
      </c>
      <c r="K105" s="546"/>
      <c r="L105" s="547"/>
      <c r="M105" s="548"/>
      <c r="N105" s="489">
        <f>I105*I106</f>
        <v>0</v>
      </c>
      <c r="O105" s="41"/>
    </row>
    <row r="106" spans="1:15" ht="13.5" customHeight="1" hidden="1">
      <c r="A106" s="476"/>
      <c r="B106" s="467"/>
      <c r="C106" s="467"/>
      <c r="D106" s="286">
        <f>'[1]594'!D51</f>
        <v>42</v>
      </c>
      <c r="E106" s="470"/>
      <c r="F106" s="471"/>
      <c r="G106" s="362" t="str">
        <f>'[1]594'!G51</f>
        <v> měrné náklady </v>
      </c>
      <c r="H106" s="289" t="str">
        <f>'[1]594'!H51</f>
        <v>tis.Kč/m2</v>
      </c>
      <c r="I106" s="363"/>
      <c r="J106" s="364">
        <f t="shared" si="9"/>
        <v>8069</v>
      </c>
      <c r="K106" s="538"/>
      <c r="L106" s="539"/>
      <c r="M106" s="540"/>
      <c r="N106" s="489"/>
      <c r="O106" s="41"/>
    </row>
    <row r="107" spans="1:15" ht="13.5" customHeight="1" hidden="1">
      <c r="A107" s="475">
        <f>A105</f>
        <v>50</v>
      </c>
      <c r="B107" s="477">
        <f>B105</f>
        <v>2</v>
      </c>
      <c r="C107" s="477">
        <f>C105+1</f>
        <v>70</v>
      </c>
      <c r="D107" s="261">
        <f>'[1]594'!D52</f>
        <v>41</v>
      </c>
      <c r="E107" s="468"/>
      <c r="F107" s="469"/>
      <c r="G107" s="359" t="str">
        <f>'[1]594'!G52</f>
        <v>plocha</v>
      </c>
      <c r="H107" s="95" t="str">
        <f>'[1]594'!H52</f>
        <v>m2</v>
      </c>
      <c r="I107" s="365"/>
      <c r="J107" s="361">
        <f t="shared" si="9"/>
        <v>8040</v>
      </c>
      <c r="K107" s="546"/>
      <c r="L107" s="547"/>
      <c r="M107" s="548"/>
      <c r="N107" s="489">
        <f>I107*I108</f>
        <v>0</v>
      </c>
      <c r="O107" s="41"/>
    </row>
    <row r="108" spans="1:15" ht="13.5" customHeight="1" hidden="1">
      <c r="A108" s="476"/>
      <c r="B108" s="467"/>
      <c r="C108" s="467"/>
      <c r="D108" s="286">
        <f>'[1]594'!D53</f>
        <v>42</v>
      </c>
      <c r="E108" s="470"/>
      <c r="F108" s="471"/>
      <c r="G108" s="362" t="str">
        <f>'[1]594'!G53</f>
        <v> měrné náklady </v>
      </c>
      <c r="H108" s="289" t="str">
        <f>'[1]594'!H53</f>
        <v>tis.Kč/m2</v>
      </c>
      <c r="I108" s="363"/>
      <c r="J108" s="364">
        <f t="shared" si="9"/>
        <v>8070</v>
      </c>
      <c r="K108" s="538"/>
      <c r="L108" s="539"/>
      <c r="M108" s="540"/>
      <c r="N108" s="489"/>
      <c r="O108" s="41"/>
    </row>
    <row r="109" spans="1:15" ht="13.5" customHeight="1" hidden="1">
      <c r="A109" s="475">
        <f>A107</f>
        <v>50</v>
      </c>
      <c r="B109" s="477">
        <f>B107</f>
        <v>2</v>
      </c>
      <c r="C109" s="477">
        <f>C107+1</f>
        <v>71</v>
      </c>
      <c r="D109" s="261">
        <f>'[1]594'!D54</f>
        <v>41</v>
      </c>
      <c r="E109" s="468"/>
      <c r="F109" s="469"/>
      <c r="G109" s="359" t="str">
        <f>'[1]594'!G54</f>
        <v>plocha</v>
      </c>
      <c r="H109" s="95" t="str">
        <f>'[1]594'!H54</f>
        <v>m2</v>
      </c>
      <c r="I109" s="365"/>
      <c r="J109" s="361">
        <f t="shared" si="9"/>
        <v>8041</v>
      </c>
      <c r="K109" s="546"/>
      <c r="L109" s="547"/>
      <c r="M109" s="548"/>
      <c r="N109" s="489">
        <f>I109*I110</f>
        <v>0</v>
      </c>
      <c r="O109" s="41"/>
    </row>
    <row r="110" spans="1:15" ht="13.5" customHeight="1" hidden="1">
      <c r="A110" s="476"/>
      <c r="B110" s="467"/>
      <c r="C110" s="467"/>
      <c r="D110" s="286">
        <f>'[1]594'!D55</f>
        <v>42</v>
      </c>
      <c r="E110" s="470"/>
      <c r="F110" s="471"/>
      <c r="G110" s="362" t="str">
        <f>'[1]594'!G55</f>
        <v> měrné náklady </v>
      </c>
      <c r="H110" s="289" t="str">
        <f>'[1]594'!H55</f>
        <v>tis.Kč/m2</v>
      </c>
      <c r="I110" s="363"/>
      <c r="J110" s="364">
        <f t="shared" si="9"/>
        <v>8071</v>
      </c>
      <c r="K110" s="538"/>
      <c r="L110" s="539"/>
      <c r="M110" s="540"/>
      <c r="N110" s="489"/>
      <c r="O110" s="41"/>
    </row>
    <row r="111" spans="1:15" ht="13.5" customHeight="1">
      <c r="A111" s="475">
        <f>A109</f>
        <v>50</v>
      </c>
      <c r="B111" s="477">
        <f>B109</f>
        <v>2</v>
      </c>
      <c r="C111" s="477">
        <f>C109+1</f>
        <v>72</v>
      </c>
      <c r="D111" s="261">
        <f>'[1]594'!D56</f>
        <v>41</v>
      </c>
      <c r="E111" s="468" t="str">
        <f>'[1]594'!E56</f>
        <v>Odpočívka na dálnici</v>
      </c>
      <c r="F111" s="469"/>
      <c r="G111" s="359" t="str">
        <f>'[1]594'!G56</f>
        <v>plocha</v>
      </c>
      <c r="H111" s="95" t="str">
        <f>'[1]594'!H56</f>
        <v>m2</v>
      </c>
      <c r="I111" s="365">
        <v>54000</v>
      </c>
      <c r="J111" s="361">
        <f t="shared" si="9"/>
        <v>8042</v>
      </c>
      <c r="K111" s="546" t="s">
        <v>50</v>
      </c>
      <c r="L111" s="547"/>
      <c r="M111" s="548"/>
      <c r="N111" s="489">
        <f>I111*I112</f>
        <v>108000</v>
      </c>
      <c r="O111" s="41"/>
    </row>
    <row r="112" spans="1:15" ht="13.5" customHeight="1">
      <c r="A112" s="476"/>
      <c r="B112" s="467"/>
      <c r="C112" s="467"/>
      <c r="D112" s="286">
        <f>'[1]594'!D57</f>
        <v>42</v>
      </c>
      <c r="E112" s="470"/>
      <c r="F112" s="471"/>
      <c r="G112" s="362" t="str">
        <f>'[1]594'!G57</f>
        <v> měrné náklady </v>
      </c>
      <c r="H112" s="289" t="str">
        <f>'[1]594'!H57</f>
        <v>tis.Kč/m2</v>
      </c>
      <c r="I112" s="363">
        <v>2</v>
      </c>
      <c r="J112" s="364">
        <f t="shared" si="9"/>
        <v>8072</v>
      </c>
      <c r="K112" s="538" t="s">
        <v>20</v>
      </c>
      <c r="L112" s="539"/>
      <c r="M112" s="540"/>
      <c r="N112" s="489"/>
      <c r="O112" s="41"/>
    </row>
    <row r="113" spans="1:15" ht="13.5" customHeight="1" hidden="1">
      <c r="A113" s="475">
        <f>A111</f>
        <v>50</v>
      </c>
      <c r="B113" s="477">
        <f>B111</f>
        <v>2</v>
      </c>
      <c r="C113" s="477">
        <f>C111+1</f>
        <v>73</v>
      </c>
      <c r="D113" s="261">
        <f>'[1]594'!D58</f>
        <v>41</v>
      </c>
      <c r="E113" s="468">
        <f>'[1]594'!E58</f>
        <v>0</v>
      </c>
      <c r="F113" s="469"/>
      <c r="G113" s="359" t="str">
        <f>'[1]594'!G58</f>
        <v>plocha</v>
      </c>
      <c r="H113" s="95" t="str">
        <f>'[1]594'!H58</f>
        <v>m2</v>
      </c>
      <c r="I113" s="365"/>
      <c r="J113" s="361">
        <f t="shared" si="9"/>
        <v>8043</v>
      </c>
      <c r="K113" s="546"/>
      <c r="L113" s="547"/>
      <c r="M113" s="548"/>
      <c r="N113" s="489">
        <f>I113*I114</f>
        <v>0</v>
      </c>
      <c r="O113" s="41"/>
    </row>
    <row r="114" spans="1:15" ht="13.5" customHeight="1" hidden="1">
      <c r="A114" s="476"/>
      <c r="B114" s="467"/>
      <c r="C114" s="467"/>
      <c r="D114" s="286">
        <f>'[1]594'!D59</f>
        <v>42</v>
      </c>
      <c r="E114" s="470"/>
      <c r="F114" s="471"/>
      <c r="G114" s="362" t="str">
        <f>'[1]594'!G59</f>
        <v> měrné náklady </v>
      </c>
      <c r="H114" s="289" t="str">
        <f>'[1]594'!H59</f>
        <v>tis.Kč/m2</v>
      </c>
      <c r="I114" s="363"/>
      <c r="J114" s="364">
        <f t="shared" si="9"/>
        <v>8073</v>
      </c>
      <c r="K114" s="538"/>
      <c r="L114" s="539"/>
      <c r="M114" s="540"/>
      <c r="N114" s="489"/>
      <c r="O114" s="41"/>
    </row>
    <row r="115" spans="1:15" ht="13.5" customHeight="1" hidden="1">
      <c r="A115" s="475">
        <f>A113</f>
        <v>50</v>
      </c>
      <c r="B115" s="477">
        <f>B113</f>
        <v>2</v>
      </c>
      <c r="C115" s="477">
        <f>C113+1</f>
        <v>74</v>
      </c>
      <c r="D115" s="261">
        <f>'[1]594'!D60</f>
        <v>41</v>
      </c>
      <c r="E115" s="468">
        <f>'[1]594'!E60</f>
        <v>0</v>
      </c>
      <c r="F115" s="469"/>
      <c r="G115" s="359" t="str">
        <f>'[1]594'!G60</f>
        <v>plocha</v>
      </c>
      <c r="H115" s="95" t="str">
        <f>'[1]594'!H60</f>
        <v>m2</v>
      </c>
      <c r="I115" s="365"/>
      <c r="J115" s="361">
        <f t="shared" si="9"/>
        <v>8044</v>
      </c>
      <c r="K115" s="546"/>
      <c r="L115" s="547"/>
      <c r="M115" s="548"/>
      <c r="N115" s="489">
        <f>I115*I116</f>
        <v>0</v>
      </c>
      <c r="O115" s="41"/>
    </row>
    <row r="116" spans="1:15" ht="13.5" customHeight="1" hidden="1">
      <c r="A116" s="476"/>
      <c r="B116" s="467"/>
      <c r="C116" s="467"/>
      <c r="D116" s="286">
        <f>'[1]594'!D61</f>
        <v>42</v>
      </c>
      <c r="E116" s="470"/>
      <c r="F116" s="471"/>
      <c r="G116" s="362" t="str">
        <f>'[1]594'!G61</f>
        <v> měrné náklady </v>
      </c>
      <c r="H116" s="289" t="str">
        <f>'[1]594'!H61</f>
        <v>tis.Kč/m2</v>
      </c>
      <c r="I116" s="363"/>
      <c r="J116" s="364">
        <f t="shared" si="9"/>
        <v>8074</v>
      </c>
      <c r="K116" s="538"/>
      <c r="L116" s="539"/>
      <c r="M116" s="540"/>
      <c r="N116" s="489"/>
      <c r="O116" s="41"/>
    </row>
    <row r="117" spans="1:15" ht="13.5" customHeight="1" hidden="1">
      <c r="A117" s="475">
        <f>A115</f>
        <v>50</v>
      </c>
      <c r="B117" s="477">
        <f>B115</f>
        <v>2</v>
      </c>
      <c r="C117" s="477">
        <f>C115+1</f>
        <v>75</v>
      </c>
      <c r="D117" s="261">
        <f>'[1]594'!D62</f>
        <v>41</v>
      </c>
      <c r="E117" s="468">
        <f>'[1]594'!E62</f>
        <v>0</v>
      </c>
      <c r="F117" s="469"/>
      <c r="G117" s="359" t="str">
        <f>'[1]594'!G62</f>
        <v>plocha</v>
      </c>
      <c r="H117" s="95" t="str">
        <f>'[1]594'!H62</f>
        <v>m2</v>
      </c>
      <c r="I117" s="365"/>
      <c r="J117" s="361">
        <f t="shared" si="9"/>
        <v>8045</v>
      </c>
      <c r="K117" s="546"/>
      <c r="L117" s="547"/>
      <c r="M117" s="548"/>
      <c r="N117" s="489">
        <f>I117*I118</f>
        <v>0</v>
      </c>
      <c r="O117" s="41"/>
    </row>
    <row r="118" spans="1:15" ht="13.5" customHeight="1" hidden="1">
      <c r="A118" s="476"/>
      <c r="B118" s="467"/>
      <c r="C118" s="467"/>
      <c r="D118" s="286">
        <f>'[1]594'!D63</f>
        <v>42</v>
      </c>
      <c r="E118" s="470"/>
      <c r="F118" s="471"/>
      <c r="G118" s="362" t="str">
        <f>'[1]594'!G63</f>
        <v> měrné náklady </v>
      </c>
      <c r="H118" s="289" t="str">
        <f>'[1]594'!H63</f>
        <v>tis.Kč/m2</v>
      </c>
      <c r="I118" s="363"/>
      <c r="J118" s="364">
        <f t="shared" si="9"/>
        <v>8075</v>
      </c>
      <c r="K118" s="538"/>
      <c r="L118" s="539"/>
      <c r="M118" s="540"/>
      <c r="N118" s="489"/>
      <c r="O118" s="41"/>
    </row>
    <row r="119" spans="1:15" ht="13.5" customHeight="1">
      <c r="A119" s="475">
        <f>A117</f>
        <v>50</v>
      </c>
      <c r="B119" s="477">
        <f>B117</f>
        <v>2</v>
      </c>
      <c r="C119" s="477">
        <f>C117+1</f>
        <v>76</v>
      </c>
      <c r="D119" s="261">
        <f>'[1]594'!D64</f>
        <v>41</v>
      </c>
      <c r="E119" s="468" t="str">
        <f>'[1]594'!E64</f>
        <v>Výkupy pozemků</v>
      </c>
      <c r="F119" s="469"/>
      <c r="G119" s="359" t="str">
        <f>'[1]594'!G64</f>
        <v>plocha</v>
      </c>
      <c r="H119" s="95" t="str">
        <f>'[1]594'!H64</f>
        <v>m2</v>
      </c>
      <c r="I119" s="365">
        <v>4126813</v>
      </c>
      <c r="J119" s="361">
        <f t="shared" si="9"/>
        <v>8046</v>
      </c>
      <c r="K119" s="546" t="s">
        <v>50</v>
      </c>
      <c r="L119" s="547"/>
      <c r="M119" s="548"/>
      <c r="N119" s="489">
        <f>I119*I120</f>
        <v>251735.593</v>
      </c>
      <c r="O119" s="41"/>
    </row>
    <row r="120" spans="1:15" ht="13.5" customHeight="1">
      <c r="A120" s="476"/>
      <c r="B120" s="467"/>
      <c r="C120" s="467"/>
      <c r="D120" s="286">
        <f>'[1]594'!D65</f>
        <v>42</v>
      </c>
      <c r="E120" s="470"/>
      <c r="F120" s="471"/>
      <c r="G120" s="362" t="str">
        <f>'[1]594'!G65</f>
        <v> měrné náklady </v>
      </c>
      <c r="H120" s="289" t="str">
        <f>'[1]594'!H65</f>
        <v>tis.Kč/m2</v>
      </c>
      <c r="I120" s="366">
        <v>0.061</v>
      </c>
      <c r="J120" s="364">
        <f t="shared" si="9"/>
        <v>8076</v>
      </c>
      <c r="K120" s="538" t="s">
        <v>20</v>
      </c>
      <c r="L120" s="539"/>
      <c r="M120" s="540"/>
      <c r="N120" s="489"/>
      <c r="O120" s="41"/>
    </row>
    <row r="121" spans="1:15" ht="13.5" customHeight="1">
      <c r="A121" s="475">
        <f>A119</f>
        <v>50</v>
      </c>
      <c r="B121" s="477">
        <f>B119</f>
        <v>2</v>
      </c>
      <c r="C121" s="477">
        <f>C119+1</f>
        <v>77</v>
      </c>
      <c r="D121" s="261">
        <f>'[1]594'!D66</f>
        <v>41</v>
      </c>
      <c r="E121" s="468" t="str">
        <f>'[1]594'!E66</f>
        <v>Rekultivované plochy</v>
      </c>
      <c r="F121" s="469"/>
      <c r="G121" s="359" t="str">
        <f>'[1]594'!G66</f>
        <v>plocha</v>
      </c>
      <c r="H121" s="95" t="str">
        <f>'[1]594'!H66</f>
        <v>m2</v>
      </c>
      <c r="I121" s="365">
        <v>138813</v>
      </c>
      <c r="J121" s="361">
        <f t="shared" si="9"/>
        <v>8047</v>
      </c>
      <c r="K121" s="546" t="s">
        <v>50</v>
      </c>
      <c r="L121" s="547"/>
      <c r="M121" s="548"/>
      <c r="N121" s="490">
        <f>I121*I122</f>
        <v>49417.428</v>
      </c>
      <c r="O121" s="41"/>
    </row>
    <row r="122" spans="1:15" ht="13.5" customHeight="1">
      <c r="A122" s="476"/>
      <c r="B122" s="467"/>
      <c r="C122" s="467"/>
      <c r="D122" s="286">
        <f>'[1]594'!D67</f>
        <v>42</v>
      </c>
      <c r="E122" s="470"/>
      <c r="F122" s="471"/>
      <c r="G122" s="362" t="str">
        <f>'[1]594'!G67</f>
        <v> měrné náklady </v>
      </c>
      <c r="H122" s="289" t="str">
        <f>'[1]594'!H67</f>
        <v>tis.Kč/m2</v>
      </c>
      <c r="I122" s="366">
        <v>0.356</v>
      </c>
      <c r="J122" s="364">
        <f t="shared" si="9"/>
        <v>8077</v>
      </c>
      <c r="K122" s="538" t="s">
        <v>20</v>
      </c>
      <c r="L122" s="539"/>
      <c r="M122" s="540"/>
      <c r="N122" s="484"/>
      <c r="O122" s="41"/>
    </row>
    <row r="123" spans="1:15" ht="13.5" customHeight="1" hidden="1">
      <c r="A123" s="475">
        <f>A121</f>
        <v>50</v>
      </c>
      <c r="B123" s="477">
        <f>B121</f>
        <v>2</v>
      </c>
      <c r="C123" s="477">
        <f>C121+1</f>
        <v>78</v>
      </c>
      <c r="D123" s="261">
        <f>'[1]594'!D68</f>
        <v>41</v>
      </c>
      <c r="E123" s="468">
        <f>'[1]594'!E68</f>
        <v>0</v>
      </c>
      <c r="F123" s="469"/>
      <c r="G123" s="359" t="str">
        <f>'[1]594'!G68</f>
        <v>plocha</v>
      </c>
      <c r="H123" s="95" t="str">
        <f>'[1]594'!H68</f>
        <v>m2</v>
      </c>
      <c r="I123" s="367"/>
      <c r="J123" s="361">
        <f t="shared" si="9"/>
        <v>8048</v>
      </c>
      <c r="K123" s="472"/>
      <c r="L123" s="473"/>
      <c r="M123" s="474"/>
      <c r="N123" s="489">
        <f>I123*I124</f>
        <v>0</v>
      </c>
      <c r="O123" s="41"/>
    </row>
    <row r="124" spans="1:15" ht="13.5" customHeight="1" hidden="1">
      <c r="A124" s="476"/>
      <c r="B124" s="467"/>
      <c r="C124" s="467"/>
      <c r="D124" s="286">
        <f>'[1]594'!D69</f>
        <v>42</v>
      </c>
      <c r="E124" s="470"/>
      <c r="F124" s="471"/>
      <c r="G124" s="362" t="str">
        <f>'[1]594'!G69</f>
        <v> měrné náklady </v>
      </c>
      <c r="H124" s="289" t="str">
        <f>'[1]594'!H69</f>
        <v>tis.Kč/m2</v>
      </c>
      <c r="I124" s="368"/>
      <c r="J124" s="364">
        <f t="shared" si="9"/>
        <v>8078</v>
      </c>
      <c r="K124" s="491"/>
      <c r="L124" s="492"/>
      <c r="M124" s="493"/>
      <c r="N124" s="489"/>
      <c r="O124" s="41"/>
    </row>
    <row r="125" spans="1:15" ht="13.5" customHeight="1" hidden="1">
      <c r="A125" s="475">
        <f>A123</f>
        <v>50</v>
      </c>
      <c r="B125" s="477">
        <f>B123</f>
        <v>2</v>
      </c>
      <c r="C125" s="477">
        <f>C123+1</f>
        <v>79</v>
      </c>
      <c r="D125" s="261">
        <f>'[1]594'!D70</f>
        <v>41</v>
      </c>
      <c r="E125" s="468">
        <f>'[1]594'!E70</f>
        <v>0</v>
      </c>
      <c r="F125" s="469"/>
      <c r="G125" s="359" t="str">
        <f>'[1]594'!G70</f>
        <v>plocha</v>
      </c>
      <c r="H125" s="95" t="str">
        <f>'[1]594'!H70</f>
        <v>m2</v>
      </c>
      <c r="I125" s="367"/>
      <c r="J125" s="361">
        <f t="shared" si="9"/>
        <v>8049</v>
      </c>
      <c r="K125" s="472"/>
      <c r="L125" s="473"/>
      <c r="M125" s="474"/>
      <c r="N125" s="489">
        <f>I125*I126</f>
        <v>0</v>
      </c>
      <c r="O125" s="41"/>
    </row>
    <row r="126" spans="1:15" ht="13.5" customHeight="1" hidden="1">
      <c r="A126" s="476"/>
      <c r="B126" s="467"/>
      <c r="C126" s="467"/>
      <c r="D126" s="286">
        <f>'[1]594'!D71</f>
        <v>42</v>
      </c>
      <c r="E126" s="470"/>
      <c r="F126" s="471"/>
      <c r="G126" s="362" t="str">
        <f>'[1]594'!G71</f>
        <v> měrné náklady </v>
      </c>
      <c r="H126" s="289" t="str">
        <f>'[1]594'!H71</f>
        <v>tis.Kč/m2</v>
      </c>
      <c r="I126" s="368"/>
      <c r="J126" s="364">
        <f t="shared" si="9"/>
        <v>8079</v>
      </c>
      <c r="K126" s="491"/>
      <c r="L126" s="492"/>
      <c r="M126" s="493"/>
      <c r="N126" s="489"/>
      <c r="O126" s="41"/>
    </row>
    <row r="127" spans="1:15" ht="13.5" customHeight="1" hidden="1">
      <c r="A127" s="475">
        <f>A125</f>
        <v>50</v>
      </c>
      <c r="B127" s="477">
        <f>B125</f>
        <v>2</v>
      </c>
      <c r="C127" s="477">
        <f>C125+1</f>
        <v>80</v>
      </c>
      <c r="D127" s="261">
        <f>'[1]594'!D72</f>
        <v>41</v>
      </c>
      <c r="E127" s="468"/>
      <c r="F127" s="469"/>
      <c r="G127" s="359" t="str">
        <f>'[1]594'!G72</f>
        <v>plocha</v>
      </c>
      <c r="H127" s="95" t="str">
        <f>'[1]594'!H72</f>
        <v>m2</v>
      </c>
      <c r="I127" s="367"/>
      <c r="J127" s="361">
        <f t="shared" si="9"/>
        <v>8050</v>
      </c>
      <c r="K127" s="472"/>
      <c r="L127" s="473"/>
      <c r="M127" s="474"/>
      <c r="N127" s="489">
        <f>I127*I128</f>
        <v>0</v>
      </c>
      <c r="O127" s="41"/>
    </row>
    <row r="128" spans="1:15" ht="13.5" customHeight="1" hidden="1" thickBot="1">
      <c r="A128" s="476"/>
      <c r="B128" s="467"/>
      <c r="C128" s="467"/>
      <c r="D128" s="286">
        <f>'[1]594'!D73</f>
        <v>42</v>
      </c>
      <c r="E128" s="470"/>
      <c r="F128" s="471"/>
      <c r="G128" s="362" t="str">
        <f>'[1]594'!G73</f>
        <v> měrné náklady </v>
      </c>
      <c r="H128" s="289" t="str">
        <f>'[1]594'!H73</f>
        <v>tis.Kč/m2</v>
      </c>
      <c r="I128" s="369"/>
      <c r="J128" s="364">
        <f t="shared" si="9"/>
        <v>8080</v>
      </c>
      <c r="K128" s="491"/>
      <c r="L128" s="492"/>
      <c r="M128" s="493"/>
      <c r="N128" s="489"/>
      <c r="O128" s="41"/>
    </row>
    <row r="129" spans="1:15" ht="6.75" customHeight="1" thickBot="1">
      <c r="A129" s="370"/>
      <c r="B129" s="370"/>
      <c r="C129" s="370"/>
      <c r="D129" s="371"/>
      <c r="E129" s="372"/>
      <c r="F129" s="372"/>
      <c r="G129" s="373"/>
      <c r="H129" s="374"/>
      <c r="I129" s="375"/>
      <c r="J129" s="376"/>
      <c r="K129" s="377"/>
      <c r="L129" s="377"/>
      <c r="M129" s="377"/>
      <c r="N129" s="378"/>
      <c r="O129" s="41"/>
    </row>
    <row r="130" spans="1:15" ht="13.5" customHeight="1" thickTop="1">
      <c r="A130" s="379">
        <f>A127</f>
        <v>50</v>
      </c>
      <c r="B130" s="380">
        <f>B127</f>
        <v>2</v>
      </c>
      <c r="C130" s="380">
        <f>C127+1</f>
        <v>81</v>
      </c>
      <c r="D130" s="261"/>
      <c r="E130" s="110"/>
      <c r="F130" s="381"/>
      <c r="G130" s="382"/>
      <c r="H130" s="383"/>
      <c r="I130" s="384"/>
      <c r="J130" s="385">
        <f>J128+1</f>
        <v>8081</v>
      </c>
      <c r="K130" s="485"/>
      <c r="L130" s="478"/>
      <c r="M130" s="479"/>
      <c r="N130" s="386">
        <f aca="true" t="shared" si="10" ref="N130:N148">5*I130</f>
        <v>0</v>
      </c>
      <c r="O130" s="41"/>
    </row>
    <row r="131" spans="1:15" ht="13.5" customHeight="1" hidden="1">
      <c r="A131" s="387">
        <f aca="true" t="shared" si="11" ref="A131:A144">A130</f>
        <v>50</v>
      </c>
      <c r="B131" s="388">
        <f aca="true" t="shared" si="12" ref="B131:B144">B130</f>
        <v>2</v>
      </c>
      <c r="C131" s="388">
        <f aca="true" t="shared" si="13" ref="C131:C148">C130+1</f>
        <v>82</v>
      </c>
      <c r="D131" s="271"/>
      <c r="E131" s="110"/>
      <c r="F131" s="110"/>
      <c r="G131" s="59"/>
      <c r="H131" s="389"/>
      <c r="I131" s="390"/>
      <c r="J131" s="391">
        <f aca="true" t="shared" si="14" ref="J131:J148">J130+1</f>
        <v>8082</v>
      </c>
      <c r="K131" s="480"/>
      <c r="L131" s="481"/>
      <c r="M131" s="482"/>
      <c r="N131" s="386">
        <f t="shared" si="10"/>
        <v>0</v>
      </c>
      <c r="O131" s="41"/>
    </row>
    <row r="132" spans="1:15" ht="13.5" customHeight="1" hidden="1">
      <c r="A132" s="387">
        <f t="shared" si="11"/>
        <v>50</v>
      </c>
      <c r="B132" s="388">
        <f t="shared" si="12"/>
        <v>2</v>
      </c>
      <c r="C132" s="388">
        <f t="shared" si="13"/>
        <v>83</v>
      </c>
      <c r="D132" s="271"/>
      <c r="E132" s="110"/>
      <c r="F132" s="110"/>
      <c r="G132" s="59"/>
      <c r="H132" s="389" t="s">
        <v>99</v>
      </c>
      <c r="I132" s="390"/>
      <c r="J132" s="392">
        <f t="shared" si="14"/>
        <v>8083</v>
      </c>
      <c r="K132" s="480"/>
      <c r="L132" s="481"/>
      <c r="M132" s="482"/>
      <c r="N132" s="386">
        <f t="shared" si="10"/>
        <v>0</v>
      </c>
      <c r="O132" s="41"/>
    </row>
    <row r="133" spans="1:15" ht="13.5" customHeight="1" hidden="1">
      <c r="A133" s="387">
        <f t="shared" si="11"/>
        <v>50</v>
      </c>
      <c r="B133" s="388">
        <f t="shared" si="12"/>
        <v>2</v>
      </c>
      <c r="C133" s="388">
        <f t="shared" si="13"/>
        <v>84</v>
      </c>
      <c r="D133" s="271"/>
      <c r="E133" s="110"/>
      <c r="F133" s="110"/>
      <c r="G133" s="59"/>
      <c r="H133" s="389" t="s">
        <v>99</v>
      </c>
      <c r="I133" s="390"/>
      <c r="J133" s="392">
        <f t="shared" si="14"/>
        <v>8084</v>
      </c>
      <c r="K133" s="480"/>
      <c r="L133" s="481"/>
      <c r="M133" s="482"/>
      <c r="N133" s="386">
        <f t="shared" si="10"/>
        <v>0</v>
      </c>
      <c r="O133" s="41"/>
    </row>
    <row r="134" spans="1:15" ht="13.5" customHeight="1" hidden="1">
      <c r="A134" s="387">
        <f t="shared" si="11"/>
        <v>50</v>
      </c>
      <c r="B134" s="388">
        <f t="shared" si="12"/>
        <v>2</v>
      </c>
      <c r="C134" s="388">
        <f t="shared" si="13"/>
        <v>85</v>
      </c>
      <c r="D134" s="271"/>
      <c r="E134" s="110"/>
      <c r="F134" s="110"/>
      <c r="G134" s="59"/>
      <c r="H134" s="389" t="s">
        <v>99</v>
      </c>
      <c r="I134" s="390"/>
      <c r="J134" s="392">
        <f t="shared" si="14"/>
        <v>8085</v>
      </c>
      <c r="K134" s="480"/>
      <c r="L134" s="481"/>
      <c r="M134" s="482"/>
      <c r="N134" s="386">
        <f t="shared" si="10"/>
        <v>0</v>
      </c>
      <c r="O134" s="41"/>
    </row>
    <row r="135" spans="1:15" ht="13.5" customHeight="1" hidden="1">
      <c r="A135" s="387">
        <f t="shared" si="11"/>
        <v>50</v>
      </c>
      <c r="B135" s="388">
        <f t="shared" si="12"/>
        <v>2</v>
      </c>
      <c r="C135" s="388">
        <f t="shared" si="13"/>
        <v>86</v>
      </c>
      <c r="D135" s="271"/>
      <c r="E135" s="110"/>
      <c r="F135" s="110"/>
      <c r="G135" s="59"/>
      <c r="H135" s="389" t="s">
        <v>99</v>
      </c>
      <c r="I135" s="390"/>
      <c r="J135" s="392">
        <f t="shared" si="14"/>
        <v>8086</v>
      </c>
      <c r="K135" s="480"/>
      <c r="L135" s="481"/>
      <c r="M135" s="482"/>
      <c r="N135" s="386">
        <f t="shared" si="10"/>
        <v>0</v>
      </c>
      <c r="O135" s="41"/>
    </row>
    <row r="136" spans="1:15" ht="13.5" customHeight="1" hidden="1">
      <c r="A136" s="387">
        <f t="shared" si="11"/>
        <v>50</v>
      </c>
      <c r="B136" s="388">
        <f t="shared" si="12"/>
        <v>2</v>
      </c>
      <c r="C136" s="388">
        <f t="shared" si="13"/>
        <v>87</v>
      </c>
      <c r="D136" s="271"/>
      <c r="E136" s="110"/>
      <c r="F136" s="110"/>
      <c r="G136" s="59"/>
      <c r="H136" s="389" t="s">
        <v>99</v>
      </c>
      <c r="I136" s="390"/>
      <c r="J136" s="392">
        <f t="shared" si="14"/>
        <v>8087</v>
      </c>
      <c r="K136" s="480"/>
      <c r="L136" s="481"/>
      <c r="M136" s="482"/>
      <c r="N136" s="386">
        <f t="shared" si="10"/>
        <v>0</v>
      </c>
      <c r="O136" s="41"/>
    </row>
    <row r="137" spans="1:15" ht="13.5" customHeight="1" hidden="1">
      <c r="A137" s="387">
        <f t="shared" si="11"/>
        <v>50</v>
      </c>
      <c r="B137" s="388">
        <f t="shared" si="12"/>
        <v>2</v>
      </c>
      <c r="C137" s="388">
        <f t="shared" si="13"/>
        <v>88</v>
      </c>
      <c r="D137" s="271"/>
      <c r="E137" s="110"/>
      <c r="F137" s="110"/>
      <c r="G137" s="59"/>
      <c r="H137" s="389" t="s">
        <v>99</v>
      </c>
      <c r="I137" s="390"/>
      <c r="J137" s="392">
        <f t="shared" si="14"/>
        <v>8088</v>
      </c>
      <c r="K137" s="480"/>
      <c r="L137" s="481"/>
      <c r="M137" s="482"/>
      <c r="N137" s="386">
        <f t="shared" si="10"/>
        <v>0</v>
      </c>
      <c r="O137" s="41"/>
    </row>
    <row r="138" spans="1:15" ht="13.5" customHeight="1" hidden="1">
      <c r="A138" s="387">
        <f t="shared" si="11"/>
        <v>50</v>
      </c>
      <c r="B138" s="388">
        <f t="shared" si="12"/>
        <v>2</v>
      </c>
      <c r="C138" s="388">
        <f t="shared" si="13"/>
        <v>89</v>
      </c>
      <c r="D138" s="271"/>
      <c r="E138" s="110"/>
      <c r="F138" s="110"/>
      <c r="G138" s="59"/>
      <c r="H138" s="389" t="s">
        <v>99</v>
      </c>
      <c r="I138" s="390"/>
      <c r="J138" s="392">
        <f t="shared" si="14"/>
        <v>8089</v>
      </c>
      <c r="K138" s="480"/>
      <c r="L138" s="481"/>
      <c r="M138" s="482"/>
      <c r="N138" s="386">
        <f t="shared" si="10"/>
        <v>0</v>
      </c>
      <c r="O138" s="41"/>
    </row>
    <row r="139" spans="1:15" ht="13.5" customHeight="1" hidden="1">
      <c r="A139" s="387">
        <f t="shared" si="11"/>
        <v>50</v>
      </c>
      <c r="B139" s="388">
        <f t="shared" si="12"/>
        <v>2</v>
      </c>
      <c r="C139" s="388">
        <f t="shared" si="13"/>
        <v>90</v>
      </c>
      <c r="D139" s="271"/>
      <c r="E139" s="110"/>
      <c r="F139" s="110"/>
      <c r="G139" s="59"/>
      <c r="H139" s="389" t="s">
        <v>99</v>
      </c>
      <c r="I139" s="390"/>
      <c r="J139" s="392">
        <f t="shared" si="14"/>
        <v>8090</v>
      </c>
      <c r="K139" s="480"/>
      <c r="L139" s="481"/>
      <c r="M139" s="482"/>
      <c r="N139" s="386">
        <f t="shared" si="10"/>
        <v>0</v>
      </c>
      <c r="O139" s="41"/>
    </row>
    <row r="140" spans="1:15" ht="13.5" customHeight="1" hidden="1">
      <c r="A140" s="387">
        <f t="shared" si="11"/>
        <v>50</v>
      </c>
      <c r="B140" s="388">
        <f t="shared" si="12"/>
        <v>2</v>
      </c>
      <c r="C140" s="388">
        <f t="shared" si="13"/>
        <v>91</v>
      </c>
      <c r="D140" s="271"/>
      <c r="E140" s="110"/>
      <c r="F140" s="110"/>
      <c r="G140" s="59"/>
      <c r="H140" s="389" t="s">
        <v>99</v>
      </c>
      <c r="I140" s="390"/>
      <c r="J140" s="392">
        <f t="shared" si="14"/>
        <v>8091</v>
      </c>
      <c r="K140" s="480"/>
      <c r="L140" s="481"/>
      <c r="M140" s="482"/>
      <c r="N140" s="386">
        <f t="shared" si="10"/>
        <v>0</v>
      </c>
      <c r="O140" s="41"/>
    </row>
    <row r="141" spans="1:15" ht="13.5" customHeight="1" hidden="1">
      <c r="A141" s="387">
        <f t="shared" si="11"/>
        <v>50</v>
      </c>
      <c r="B141" s="388">
        <f t="shared" si="12"/>
        <v>2</v>
      </c>
      <c r="C141" s="388">
        <f t="shared" si="13"/>
        <v>92</v>
      </c>
      <c r="D141" s="271"/>
      <c r="E141" s="110"/>
      <c r="F141" s="110"/>
      <c r="G141" s="59"/>
      <c r="H141" s="389" t="s">
        <v>99</v>
      </c>
      <c r="I141" s="390"/>
      <c r="J141" s="392">
        <f t="shared" si="14"/>
        <v>8092</v>
      </c>
      <c r="K141" s="480"/>
      <c r="L141" s="481"/>
      <c r="M141" s="482"/>
      <c r="N141" s="386">
        <f t="shared" si="10"/>
        <v>0</v>
      </c>
      <c r="O141" s="41"/>
    </row>
    <row r="142" spans="1:15" ht="13.5" customHeight="1" hidden="1">
      <c r="A142" s="387">
        <f t="shared" si="11"/>
        <v>50</v>
      </c>
      <c r="B142" s="388">
        <f t="shared" si="12"/>
        <v>2</v>
      </c>
      <c r="C142" s="388">
        <f t="shared" si="13"/>
        <v>93</v>
      </c>
      <c r="D142" s="271"/>
      <c r="E142" s="110"/>
      <c r="F142" s="110"/>
      <c r="G142" s="59"/>
      <c r="H142" s="389" t="s">
        <v>99</v>
      </c>
      <c r="I142" s="390"/>
      <c r="J142" s="392">
        <f t="shared" si="14"/>
        <v>8093</v>
      </c>
      <c r="K142" s="480"/>
      <c r="L142" s="481"/>
      <c r="M142" s="482"/>
      <c r="N142" s="386">
        <f t="shared" si="10"/>
        <v>0</v>
      </c>
      <c r="O142" s="41"/>
    </row>
    <row r="143" spans="1:15" ht="13.5" customHeight="1" hidden="1">
      <c r="A143" s="387">
        <f t="shared" si="11"/>
        <v>50</v>
      </c>
      <c r="B143" s="388">
        <f t="shared" si="12"/>
        <v>2</v>
      </c>
      <c r="C143" s="388">
        <f t="shared" si="13"/>
        <v>94</v>
      </c>
      <c r="D143" s="271"/>
      <c r="E143" s="110"/>
      <c r="F143" s="110"/>
      <c r="G143" s="59"/>
      <c r="H143" s="389" t="s">
        <v>99</v>
      </c>
      <c r="I143" s="390"/>
      <c r="J143" s="392">
        <f t="shared" si="14"/>
        <v>8094</v>
      </c>
      <c r="K143" s="480"/>
      <c r="L143" s="481"/>
      <c r="M143" s="482"/>
      <c r="N143" s="386">
        <f t="shared" si="10"/>
        <v>0</v>
      </c>
      <c r="O143" s="41"/>
    </row>
    <row r="144" spans="1:15" ht="13.5" customHeight="1" hidden="1">
      <c r="A144" s="387">
        <f t="shared" si="11"/>
        <v>50</v>
      </c>
      <c r="B144" s="388">
        <f t="shared" si="12"/>
        <v>2</v>
      </c>
      <c r="C144" s="388">
        <f t="shared" si="13"/>
        <v>95</v>
      </c>
      <c r="D144" s="271"/>
      <c r="E144" s="110"/>
      <c r="F144" s="110"/>
      <c r="G144" s="59"/>
      <c r="H144" s="389" t="s">
        <v>99</v>
      </c>
      <c r="I144" s="390"/>
      <c r="J144" s="392">
        <f t="shared" si="14"/>
        <v>8095</v>
      </c>
      <c r="K144" s="480"/>
      <c r="L144" s="481"/>
      <c r="M144" s="482"/>
      <c r="N144" s="386">
        <f t="shared" si="10"/>
        <v>0</v>
      </c>
      <c r="O144" s="41"/>
    </row>
    <row r="145" spans="1:15" ht="13.5" customHeight="1" hidden="1">
      <c r="A145" s="387">
        <f>A134</f>
        <v>50</v>
      </c>
      <c r="B145" s="388">
        <f>B134</f>
        <v>2</v>
      </c>
      <c r="C145" s="388">
        <f t="shared" si="13"/>
        <v>96</v>
      </c>
      <c r="D145" s="271"/>
      <c r="E145" s="110"/>
      <c r="F145" s="110"/>
      <c r="G145" s="59"/>
      <c r="H145" s="389" t="s">
        <v>99</v>
      </c>
      <c r="I145" s="390"/>
      <c r="J145" s="392">
        <f t="shared" si="14"/>
        <v>8096</v>
      </c>
      <c r="K145" s="480"/>
      <c r="L145" s="481"/>
      <c r="M145" s="482"/>
      <c r="N145" s="386">
        <f t="shared" si="10"/>
        <v>0</v>
      </c>
      <c r="O145" s="41"/>
    </row>
    <row r="146" spans="1:15" ht="13.5" customHeight="1" hidden="1">
      <c r="A146" s="387">
        <f aca="true" t="shared" si="15" ref="A146:B148">A145</f>
        <v>50</v>
      </c>
      <c r="B146" s="388">
        <f t="shared" si="15"/>
        <v>2</v>
      </c>
      <c r="C146" s="388">
        <f t="shared" si="13"/>
        <v>97</v>
      </c>
      <c r="D146" s="271"/>
      <c r="E146" s="110"/>
      <c r="F146" s="110"/>
      <c r="G146" s="59"/>
      <c r="H146" s="389" t="s">
        <v>99</v>
      </c>
      <c r="I146" s="390"/>
      <c r="J146" s="392">
        <f t="shared" si="14"/>
        <v>8097</v>
      </c>
      <c r="K146" s="480"/>
      <c r="L146" s="481"/>
      <c r="M146" s="482"/>
      <c r="N146" s="386">
        <f t="shared" si="10"/>
        <v>0</v>
      </c>
      <c r="O146" s="41"/>
    </row>
    <row r="147" spans="1:15" ht="13.5" customHeight="1" hidden="1">
      <c r="A147" s="387">
        <f t="shared" si="15"/>
        <v>50</v>
      </c>
      <c r="B147" s="388">
        <f t="shared" si="15"/>
        <v>2</v>
      </c>
      <c r="C147" s="388">
        <f t="shared" si="13"/>
        <v>98</v>
      </c>
      <c r="D147" s="271"/>
      <c r="E147" s="110"/>
      <c r="F147" s="110"/>
      <c r="G147" s="59"/>
      <c r="H147" s="389" t="s">
        <v>99</v>
      </c>
      <c r="I147" s="390"/>
      <c r="J147" s="392">
        <f t="shared" si="14"/>
        <v>8098</v>
      </c>
      <c r="K147" s="480"/>
      <c r="L147" s="481"/>
      <c r="M147" s="482"/>
      <c r="N147" s="386">
        <f t="shared" si="10"/>
        <v>0</v>
      </c>
      <c r="O147" s="41"/>
    </row>
    <row r="148" spans="1:15" ht="13.5" customHeight="1" thickBot="1">
      <c r="A148" s="393">
        <f t="shared" si="15"/>
        <v>50</v>
      </c>
      <c r="B148" s="394">
        <f t="shared" si="15"/>
        <v>2</v>
      </c>
      <c r="C148" s="394">
        <f t="shared" si="13"/>
        <v>99</v>
      </c>
      <c r="D148" s="286"/>
      <c r="E148" s="395"/>
      <c r="F148" s="396"/>
      <c r="G148" s="76"/>
      <c r="H148" s="397"/>
      <c r="I148" s="398"/>
      <c r="J148" s="399">
        <f t="shared" si="14"/>
        <v>8099</v>
      </c>
      <c r="K148" s="518"/>
      <c r="L148" s="519"/>
      <c r="M148" s="520"/>
      <c r="N148" s="386">
        <f t="shared" si="10"/>
        <v>0</v>
      </c>
      <c r="O148" s="41"/>
    </row>
    <row r="149" spans="1:15" ht="6.75" customHeight="1" thickTop="1">
      <c r="A149" s="138"/>
      <c r="B149" s="182"/>
      <c r="C149" s="182"/>
      <c r="D149" s="182"/>
      <c r="E149" s="134"/>
      <c r="F149" s="134"/>
      <c r="G149" s="14"/>
      <c r="H149" s="14"/>
      <c r="I149" s="194"/>
      <c r="J149" s="195"/>
      <c r="K149" s="195"/>
      <c r="L149" s="195"/>
      <c r="M149" s="195"/>
      <c r="N149" s="400"/>
      <c r="O149" s="41"/>
    </row>
    <row r="150" spans="1:14" ht="15" customHeight="1">
      <c r="A150" s="401" t="s">
        <v>100</v>
      </c>
      <c r="B150" s="402"/>
      <c r="C150" s="402"/>
      <c r="D150" s="402"/>
      <c r="E150" s="402" t="s">
        <v>101</v>
      </c>
      <c r="F150" s="403"/>
      <c r="G150" s="403"/>
      <c r="H150" s="403"/>
      <c r="I150" s="403"/>
      <c r="J150" s="403"/>
      <c r="K150" s="403"/>
      <c r="L150" s="403"/>
      <c r="M150" s="404"/>
      <c r="N150" s="405">
        <f>SUM(N69:N148)</f>
        <v>16197348.021</v>
      </c>
    </row>
    <row r="151" spans="1:14" ht="15" customHeight="1">
      <c r="A151" s="406"/>
      <c r="B151" s="204"/>
      <c r="C151" s="204"/>
      <c r="D151" s="204"/>
      <c r="E151" s="204" t="s">
        <v>102</v>
      </c>
      <c r="F151" s="407"/>
      <c r="G151" s="407"/>
      <c r="H151" s="407"/>
      <c r="I151" s="407"/>
      <c r="J151" s="407"/>
      <c r="K151" s="407"/>
      <c r="L151" s="407"/>
      <c r="M151" s="408"/>
      <c r="N151" s="409">
        <f>N150/1000/'[1]49'!O37</f>
        <v>0.8942206673546301</v>
      </c>
    </row>
    <row r="152" spans="1:14" ht="15" customHeight="1">
      <c r="A152" s="198"/>
      <c r="B152" s="410"/>
      <c r="C152" s="410"/>
      <c r="D152" s="410"/>
      <c r="E152" s="411"/>
      <c r="F152" s="411"/>
      <c r="G152" s="411"/>
      <c r="H152" s="411"/>
      <c r="I152" s="411"/>
      <c r="J152" s="411"/>
      <c r="K152" s="411"/>
      <c r="L152" s="411"/>
      <c r="M152" s="412"/>
      <c r="N152" s="409">
        <f>N150/1000/'[1]49'!$J$37</f>
        <v>0.31733372557893497</v>
      </c>
    </row>
    <row r="153" spans="1:14" ht="15" customHeight="1">
      <c r="A153" s="204"/>
      <c r="B153" s="204"/>
      <c r="C153" s="204"/>
      <c r="D153" s="449"/>
      <c r="E153" s="450"/>
      <c r="F153" s="450"/>
      <c r="G153" s="450"/>
      <c r="H153" s="450"/>
      <c r="I153" s="450"/>
      <c r="J153" s="450"/>
      <c r="K153" s="450"/>
      <c r="L153" s="450"/>
      <c r="M153" s="450"/>
      <c r="N153" s="413"/>
    </row>
    <row r="154" spans="1:20" ht="16.5" customHeight="1">
      <c r="A154" s="414"/>
      <c r="B154" s="414"/>
      <c r="C154" s="414"/>
      <c r="D154" s="415"/>
      <c r="E154" s="451"/>
      <c r="F154" s="451"/>
      <c r="G154" s="535"/>
      <c r="H154" s="535"/>
      <c r="I154" s="535"/>
      <c r="J154" s="535"/>
      <c r="K154" s="535"/>
      <c r="L154" s="535"/>
      <c r="M154" s="535"/>
      <c r="N154" s="415"/>
      <c r="O154" s="416"/>
      <c r="P154" s="416"/>
      <c r="Q154" s="416"/>
      <c r="R154" s="416"/>
      <c r="S154" s="416"/>
      <c r="T154" s="416"/>
    </row>
    <row r="155" spans="1:20" ht="15" customHeight="1">
      <c r="A155" s="417"/>
      <c r="B155" s="417"/>
      <c r="C155" s="417"/>
      <c r="D155" s="452"/>
      <c r="E155" s="453"/>
      <c r="F155" s="454"/>
      <c r="G155" s="455"/>
      <c r="H155" s="533"/>
      <c r="I155" s="533"/>
      <c r="J155" s="456"/>
      <c r="K155" s="456"/>
      <c r="L155" s="456"/>
      <c r="M155" s="418"/>
      <c r="N155" s="418"/>
      <c r="O155" s="416"/>
      <c r="P155" s="416"/>
      <c r="Q155" s="416"/>
      <c r="R155" s="416"/>
      <c r="S155" s="416"/>
      <c r="T155" s="416"/>
    </row>
    <row r="156" spans="1:20" ht="15" customHeight="1">
      <c r="A156" s="417"/>
      <c r="B156" s="417"/>
      <c r="C156" s="417"/>
      <c r="D156" s="452"/>
      <c r="E156" s="457"/>
      <c r="F156" s="458"/>
      <c r="G156" s="459"/>
      <c r="H156" s="534"/>
      <c r="I156" s="534"/>
      <c r="J156" s="419"/>
      <c r="K156" s="419"/>
      <c r="L156" s="419"/>
      <c r="M156" s="419"/>
      <c r="N156" s="419"/>
      <c r="O156" s="416"/>
      <c r="P156" s="416"/>
      <c r="Q156" s="416"/>
      <c r="R156" s="416"/>
      <c r="S156" s="416"/>
      <c r="T156" s="416"/>
    </row>
    <row r="157" spans="1:20" ht="12.75">
      <c r="A157" s="420"/>
      <c r="B157" s="420"/>
      <c r="C157" s="420"/>
      <c r="D157" s="420"/>
      <c r="E157" s="420"/>
      <c r="F157" s="420"/>
      <c r="G157" s="420"/>
      <c r="H157" s="420"/>
      <c r="I157" s="420"/>
      <c r="J157" s="420"/>
      <c r="K157" s="420"/>
      <c r="L157" s="420"/>
      <c r="M157" s="420"/>
      <c r="N157" s="420"/>
      <c r="O157" s="416"/>
      <c r="P157" s="416"/>
      <c r="Q157" s="416"/>
      <c r="R157" s="416"/>
      <c r="S157" s="416"/>
      <c r="T157" s="416"/>
    </row>
    <row r="229" ht="12.75"/>
    <row r="230" ht="12.75"/>
    <row r="231" ht="12.75"/>
    <row r="232" ht="12.75"/>
    <row r="234" ht="12.75"/>
  </sheetData>
  <mergeCells count="293">
    <mergeCell ref="K143:M143"/>
    <mergeCell ref="H155:I155"/>
    <mergeCell ref="H156:I156"/>
    <mergeCell ref="K144:M144"/>
    <mergeCell ref="G154:M154"/>
    <mergeCell ref="K148:M148"/>
    <mergeCell ref="K146:M146"/>
    <mergeCell ref="K147:M147"/>
    <mergeCell ref="K66:M66"/>
    <mergeCell ref="K67:M67"/>
    <mergeCell ref="K62:M62"/>
    <mergeCell ref="K63:M63"/>
    <mergeCell ref="K64:M64"/>
    <mergeCell ref="K65:M65"/>
    <mergeCell ref="A9:D9"/>
    <mergeCell ref="E9:J9"/>
    <mergeCell ref="K102:M102"/>
    <mergeCell ref="K71:M71"/>
    <mergeCell ref="K72:M72"/>
    <mergeCell ref="K73:M73"/>
    <mergeCell ref="K74:M74"/>
    <mergeCell ref="K75:M75"/>
    <mergeCell ref="K76:M76"/>
    <mergeCell ref="K77:M77"/>
    <mergeCell ref="K78:M78"/>
    <mergeCell ref="K79:M79"/>
    <mergeCell ref="K94:M94"/>
    <mergeCell ref="K99:M99"/>
    <mergeCell ref="K90:M90"/>
    <mergeCell ref="K91:M91"/>
    <mergeCell ref="K92:M92"/>
    <mergeCell ref="K93:M93"/>
    <mergeCell ref="K86:M86"/>
    <mergeCell ref="K87:M87"/>
    <mergeCell ref="K100:M100"/>
    <mergeCell ref="K101:M101"/>
    <mergeCell ref="K95:M95"/>
    <mergeCell ref="K96:M96"/>
    <mergeCell ref="K97:M97"/>
    <mergeCell ref="K98:M98"/>
    <mergeCell ref="K88:M88"/>
    <mergeCell ref="K89:M89"/>
    <mergeCell ref="K82:M82"/>
    <mergeCell ref="K83:M83"/>
    <mergeCell ref="K84:M84"/>
    <mergeCell ref="K85:M85"/>
    <mergeCell ref="I8:J8"/>
    <mergeCell ref="A5:E5"/>
    <mergeCell ref="K80:M80"/>
    <mergeCell ref="K81:M81"/>
    <mergeCell ref="K55:M55"/>
    <mergeCell ref="K56:M56"/>
    <mergeCell ref="K39:M39"/>
    <mergeCell ref="K40:M40"/>
    <mergeCell ref="K14:M14"/>
    <mergeCell ref="F5:J5"/>
    <mergeCell ref="A13:D13"/>
    <mergeCell ref="A15:D15"/>
    <mergeCell ref="A54:D54"/>
    <mergeCell ref="A56:D56"/>
    <mergeCell ref="K113:M113"/>
    <mergeCell ref="K114:M114"/>
    <mergeCell ref="K111:M111"/>
    <mergeCell ref="K112:M112"/>
    <mergeCell ref="K117:M117"/>
    <mergeCell ref="K118:M118"/>
    <mergeCell ref="K115:M115"/>
    <mergeCell ref="K116:M116"/>
    <mergeCell ref="K121:M121"/>
    <mergeCell ref="K122:M122"/>
    <mergeCell ref="K119:M119"/>
    <mergeCell ref="K120:M120"/>
    <mergeCell ref="K127:M127"/>
    <mergeCell ref="K128:M128"/>
    <mergeCell ref="K123:M123"/>
    <mergeCell ref="K124:M124"/>
    <mergeCell ref="K134:M134"/>
    <mergeCell ref="K145:M145"/>
    <mergeCell ref="K135:M135"/>
    <mergeCell ref="K136:M136"/>
    <mergeCell ref="K137:M137"/>
    <mergeCell ref="K138:M138"/>
    <mergeCell ref="K139:M139"/>
    <mergeCell ref="K140:M140"/>
    <mergeCell ref="K141:M141"/>
    <mergeCell ref="K142:M142"/>
    <mergeCell ref="K28:M28"/>
    <mergeCell ref="K29:M29"/>
    <mergeCell ref="K17:M17"/>
    <mergeCell ref="K18:M18"/>
    <mergeCell ref="K19:M19"/>
    <mergeCell ref="K24:M24"/>
    <mergeCell ref="K25:M25"/>
    <mergeCell ref="K132:M132"/>
    <mergeCell ref="K133:M133"/>
    <mergeCell ref="K30:M30"/>
    <mergeCell ref="K34:M34"/>
    <mergeCell ref="K43:M43"/>
    <mergeCell ref="K44:M44"/>
    <mergeCell ref="K125:M125"/>
    <mergeCell ref="K126:M126"/>
    <mergeCell ref="K37:M37"/>
    <mergeCell ref="K38:M38"/>
    <mergeCell ref="A11:D11"/>
    <mergeCell ref="K31:M31"/>
    <mergeCell ref="K32:M32"/>
    <mergeCell ref="K33:M33"/>
    <mergeCell ref="K20:M20"/>
    <mergeCell ref="K21:M21"/>
    <mergeCell ref="K22:M22"/>
    <mergeCell ref="K23:M23"/>
    <mergeCell ref="E11:H11"/>
    <mergeCell ref="J11:M11"/>
    <mergeCell ref="K7:M7"/>
    <mergeCell ref="K9:M9"/>
    <mergeCell ref="K41:M41"/>
    <mergeCell ref="K42:M42"/>
    <mergeCell ref="K26:M26"/>
    <mergeCell ref="K27:M27"/>
    <mergeCell ref="K15:M15"/>
    <mergeCell ref="K13:M13"/>
    <mergeCell ref="K35:M35"/>
    <mergeCell ref="K36:M36"/>
    <mergeCell ref="K45:M45"/>
    <mergeCell ref="K46:M46"/>
    <mergeCell ref="E69:F70"/>
    <mergeCell ref="K69:M69"/>
    <mergeCell ref="K70:M70"/>
    <mergeCell ref="K54:M54"/>
    <mergeCell ref="K58:M58"/>
    <mergeCell ref="K59:M59"/>
    <mergeCell ref="K60:M60"/>
    <mergeCell ref="K61:M61"/>
    <mergeCell ref="A69:A70"/>
    <mergeCell ref="B69:B70"/>
    <mergeCell ref="C69:C70"/>
    <mergeCell ref="A71:A72"/>
    <mergeCell ref="B71:B72"/>
    <mergeCell ref="C71:C72"/>
    <mergeCell ref="E71:F72"/>
    <mergeCell ref="A73:A74"/>
    <mergeCell ref="B73:B74"/>
    <mergeCell ref="C73:C74"/>
    <mergeCell ref="E73:F74"/>
    <mergeCell ref="A75:A76"/>
    <mergeCell ref="B75:B76"/>
    <mergeCell ref="C75:C76"/>
    <mergeCell ref="E75:F76"/>
    <mergeCell ref="A77:A78"/>
    <mergeCell ref="B77:B78"/>
    <mergeCell ref="C77:C78"/>
    <mergeCell ref="E77:F78"/>
    <mergeCell ref="A79:A80"/>
    <mergeCell ref="B79:B80"/>
    <mergeCell ref="C79:C80"/>
    <mergeCell ref="E79:F80"/>
    <mergeCell ref="A81:A82"/>
    <mergeCell ref="B81:B82"/>
    <mergeCell ref="C81:C82"/>
    <mergeCell ref="E81:F82"/>
    <mergeCell ref="A83:A84"/>
    <mergeCell ref="B83:B84"/>
    <mergeCell ref="C83:C84"/>
    <mergeCell ref="E83:F84"/>
    <mergeCell ref="A85:A86"/>
    <mergeCell ref="B85:B86"/>
    <mergeCell ref="C85:C86"/>
    <mergeCell ref="E85:F86"/>
    <mergeCell ref="A87:A88"/>
    <mergeCell ref="B87:B88"/>
    <mergeCell ref="C87:C88"/>
    <mergeCell ref="E87:F88"/>
    <mergeCell ref="A89:A90"/>
    <mergeCell ref="B89:B90"/>
    <mergeCell ref="C89:C90"/>
    <mergeCell ref="E89:F90"/>
    <mergeCell ref="A91:A92"/>
    <mergeCell ref="B91:B92"/>
    <mergeCell ref="C91:C92"/>
    <mergeCell ref="E91:F92"/>
    <mergeCell ref="A93:A94"/>
    <mergeCell ref="B93:B94"/>
    <mergeCell ref="C93:C94"/>
    <mergeCell ref="E93:F94"/>
    <mergeCell ref="A95:A96"/>
    <mergeCell ref="B95:B96"/>
    <mergeCell ref="C95:C96"/>
    <mergeCell ref="E95:F96"/>
    <mergeCell ref="A97:A98"/>
    <mergeCell ref="B97:B98"/>
    <mergeCell ref="C97:C98"/>
    <mergeCell ref="E97:F98"/>
    <mergeCell ref="A99:A100"/>
    <mergeCell ref="B99:B100"/>
    <mergeCell ref="C99:C100"/>
    <mergeCell ref="E99:F100"/>
    <mergeCell ref="A101:A102"/>
    <mergeCell ref="B101:B102"/>
    <mergeCell ref="C101:C102"/>
    <mergeCell ref="E101:F102"/>
    <mergeCell ref="A103:A104"/>
    <mergeCell ref="B103:B104"/>
    <mergeCell ref="C103:C104"/>
    <mergeCell ref="E103:F104"/>
    <mergeCell ref="K107:M107"/>
    <mergeCell ref="K108:M108"/>
    <mergeCell ref="A105:A106"/>
    <mergeCell ref="B105:B106"/>
    <mergeCell ref="C105:C106"/>
    <mergeCell ref="E105:F106"/>
    <mergeCell ref="K103:M103"/>
    <mergeCell ref="K104:M104"/>
    <mergeCell ref="K105:M105"/>
    <mergeCell ref="K106:M106"/>
    <mergeCell ref="K109:M109"/>
    <mergeCell ref="K110:M110"/>
    <mergeCell ref="A107:A108"/>
    <mergeCell ref="B107:B108"/>
    <mergeCell ref="A109:A110"/>
    <mergeCell ref="B109:B110"/>
    <mergeCell ref="C109:C110"/>
    <mergeCell ref="E109:F110"/>
    <mergeCell ref="C107:C108"/>
    <mergeCell ref="E107:F108"/>
    <mergeCell ref="A111:A112"/>
    <mergeCell ref="B111:B112"/>
    <mergeCell ref="C111:C112"/>
    <mergeCell ref="E111:F112"/>
    <mergeCell ref="A113:A114"/>
    <mergeCell ref="B113:B114"/>
    <mergeCell ref="C113:C114"/>
    <mergeCell ref="E113:F114"/>
    <mergeCell ref="A115:A116"/>
    <mergeCell ref="B115:B116"/>
    <mergeCell ref="C115:C116"/>
    <mergeCell ref="E115:F116"/>
    <mergeCell ref="A117:A118"/>
    <mergeCell ref="B117:B118"/>
    <mergeCell ref="C117:C118"/>
    <mergeCell ref="E117:F118"/>
    <mergeCell ref="A119:A120"/>
    <mergeCell ref="B119:B120"/>
    <mergeCell ref="C119:C120"/>
    <mergeCell ref="E119:F120"/>
    <mergeCell ref="A121:A122"/>
    <mergeCell ref="B121:B122"/>
    <mergeCell ref="C121:C122"/>
    <mergeCell ref="E121:F122"/>
    <mergeCell ref="A123:A124"/>
    <mergeCell ref="B123:B124"/>
    <mergeCell ref="C123:C124"/>
    <mergeCell ref="E123:F124"/>
    <mergeCell ref="A125:A126"/>
    <mergeCell ref="B125:B126"/>
    <mergeCell ref="C125:C126"/>
    <mergeCell ref="E125:F126"/>
    <mergeCell ref="A127:A128"/>
    <mergeCell ref="B127:B128"/>
    <mergeCell ref="C127:C128"/>
    <mergeCell ref="E127:F128"/>
    <mergeCell ref="K130:M130"/>
    <mergeCell ref="K131:M131"/>
    <mergeCell ref="N69:N70"/>
    <mergeCell ref="N71:N72"/>
    <mergeCell ref="N73:N74"/>
    <mergeCell ref="N75:N76"/>
    <mergeCell ref="N77:N78"/>
    <mergeCell ref="N79:N80"/>
    <mergeCell ref="N81:N82"/>
    <mergeCell ref="N83:N84"/>
    <mergeCell ref="N85:N86"/>
    <mergeCell ref="N87:N88"/>
    <mergeCell ref="N89:N90"/>
    <mergeCell ref="N91:N92"/>
    <mergeCell ref="N93:N94"/>
    <mergeCell ref="N95:N96"/>
    <mergeCell ref="N97:N98"/>
    <mergeCell ref="N99:N100"/>
    <mergeCell ref="N115:N116"/>
    <mergeCell ref="N101:N102"/>
    <mergeCell ref="N103:N104"/>
    <mergeCell ref="N105:N106"/>
    <mergeCell ref="N107:N108"/>
    <mergeCell ref="E61:G61"/>
    <mergeCell ref="N125:N126"/>
    <mergeCell ref="N127:N128"/>
    <mergeCell ref="N117:N118"/>
    <mergeCell ref="N119:N120"/>
    <mergeCell ref="N121:N122"/>
    <mergeCell ref="N123:N124"/>
    <mergeCell ref="N109:N110"/>
    <mergeCell ref="N111:N112"/>
    <mergeCell ref="N113:N114"/>
  </mergeCells>
  <printOptions horizontalCentered="1"/>
  <pageMargins left="1" right="0.31496062992125984" top="0.43" bottom="0.72" header="0.95" footer="0.42"/>
  <pageSetup horizontalDpi="180" verticalDpi="180" orientation="portrait" paperSize="9" scale="75" r:id="rId4"/>
  <headerFooter alignWithMargins="0">
    <oddFooter>&amp;C&amp;"Times New Roman CE,obyčejné"&amp;12 &amp;P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H73"/>
  <sheetViews>
    <sheetView showGridLines="0" zoomScaleSheetLayoutView="100" workbookViewId="0" topLeftCell="A56">
      <selection activeCell="C21" sqref="C21"/>
    </sheetView>
  </sheetViews>
  <sheetFormatPr defaultColWidth="10.75390625" defaultRowHeight="12.75"/>
  <cols>
    <col min="1" max="1" width="7.75390625" style="1" customWidth="1"/>
    <col min="2" max="2" width="13.375" style="1" customWidth="1"/>
    <col min="3" max="3" width="25.75390625" style="1" customWidth="1"/>
    <col min="4" max="4" width="10.75390625" style="1" customWidth="1"/>
    <col min="5" max="5" width="15.75390625" style="1" customWidth="1"/>
    <col min="6" max="9" width="3.25390625" style="1" customWidth="1"/>
    <col min="10" max="11" width="2.75390625" style="1" customWidth="1"/>
    <col min="12" max="13" width="3.75390625" style="1" customWidth="1"/>
    <col min="14" max="14" width="6.75390625" style="1" hidden="1" customWidth="1"/>
    <col min="15" max="17" width="6.75390625" style="1" customWidth="1"/>
    <col min="18" max="18" width="6.75390625" style="1" hidden="1" customWidth="1"/>
    <col min="19" max="19" width="6.75390625" style="1" customWidth="1"/>
    <col min="20" max="33" width="6.75390625" style="1" hidden="1" customWidth="1"/>
    <col min="34" max="34" width="8.75390625" style="1" customWidth="1"/>
    <col min="35" max="39" width="6.75390625" style="1" customWidth="1"/>
    <col min="40" max="16384" width="10.75390625" style="1" customWidth="1"/>
  </cols>
  <sheetData>
    <row r="2" ht="12.75">
      <c r="E2" s="2" t="s">
        <v>0</v>
      </c>
    </row>
    <row r="3" ht="12.75">
      <c r="E3" s="2" t="s">
        <v>1</v>
      </c>
    </row>
    <row r="4" ht="13.5" thickBot="1">
      <c r="E4" s="2" t="s">
        <v>2</v>
      </c>
    </row>
    <row r="5" spans="1:13" ht="24.75" customHeight="1" thickBot="1">
      <c r="A5" s="551" t="s">
        <v>3</v>
      </c>
      <c r="B5" s="552"/>
      <c r="C5" s="3" t="s">
        <v>4</v>
      </c>
      <c r="D5" s="4"/>
      <c r="E5" s="5"/>
      <c r="F5" s="6"/>
      <c r="G5" s="7"/>
      <c r="H5" s="8"/>
      <c r="I5" s="9"/>
      <c r="J5" s="4" t="s">
        <v>5</v>
      </c>
      <c r="K5" s="10"/>
      <c r="L5" s="11"/>
      <c r="M5" s="12"/>
    </row>
    <row r="6" spans="1:13" ht="4.5" customHeight="1" thickBot="1">
      <c r="A6" s="13"/>
      <c r="B6" s="14"/>
      <c r="C6" s="14"/>
      <c r="D6" s="14"/>
      <c r="E6" s="14"/>
      <c r="F6" s="15"/>
      <c r="G6" s="15"/>
      <c r="H6" s="16"/>
      <c r="I6" s="17"/>
      <c r="J6" s="18"/>
      <c r="K6" s="18"/>
      <c r="L6" s="18"/>
      <c r="M6" s="18"/>
    </row>
    <row r="7" spans="1:13" ht="16.5" customHeight="1" thickBot="1" thickTop="1">
      <c r="A7" s="19" t="s">
        <v>6</v>
      </c>
      <c r="B7" s="20"/>
      <c r="C7" s="20"/>
      <c r="D7" s="20"/>
      <c r="E7" s="20"/>
      <c r="F7" s="21"/>
      <c r="G7" s="21"/>
      <c r="H7" s="565">
        <f>'[1]40'!H3</f>
        <v>327240</v>
      </c>
      <c r="I7" s="566"/>
      <c r="J7" s="566"/>
      <c r="K7" s="566"/>
      <c r="L7" s="566"/>
      <c r="M7" s="567"/>
    </row>
    <row r="8" spans="1:13" ht="15" customHeight="1">
      <c r="A8" s="22" t="s">
        <v>7</v>
      </c>
      <c r="B8" s="23"/>
      <c r="C8" s="23"/>
      <c r="D8" s="24"/>
      <c r="E8" s="577" t="s">
        <v>8</v>
      </c>
      <c r="F8" s="578"/>
      <c r="G8" s="578"/>
      <c r="H8" s="568"/>
      <c r="I8" s="569"/>
      <c r="J8" s="569"/>
      <c r="K8" s="569"/>
      <c r="L8" s="569"/>
      <c r="M8" s="570"/>
    </row>
    <row r="9" spans="1:13" ht="24.75" customHeight="1">
      <c r="A9" s="585" t="str">
        <f>'[1]40'!A5</f>
        <v>Výstavba dálnice D 47 Lipník nad Bečvou - Ostava - st. hranice ČR/Polsko</v>
      </c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7"/>
    </row>
    <row r="10" spans="1:13" ht="8.25" customHeight="1" thickBot="1">
      <c r="A10" s="25"/>
      <c r="B10" s="26"/>
      <c r="C10" s="26"/>
      <c r="D10" s="26"/>
      <c r="E10" s="23"/>
      <c r="F10" s="27"/>
      <c r="G10" s="27"/>
      <c r="H10" s="27"/>
      <c r="I10" s="27"/>
      <c r="J10" s="27"/>
      <c r="K10" s="27"/>
      <c r="L10" s="27"/>
      <c r="M10" s="28"/>
    </row>
    <row r="11" spans="1:13" ht="19.5" customHeight="1" thickBot="1">
      <c r="A11" s="29" t="s">
        <v>9</v>
      </c>
      <c r="B11" s="582" t="str">
        <f>'[1]40'!B7</f>
        <v>Ministerstvo dopravy</v>
      </c>
      <c r="C11" s="583"/>
      <c r="D11" s="584"/>
      <c r="E11" s="30" t="s">
        <v>10</v>
      </c>
      <c r="F11" s="588" t="str">
        <f>'[1]40'!F7</f>
        <v>66003008</v>
      </c>
      <c r="G11" s="589"/>
      <c r="H11" s="589"/>
      <c r="I11" s="589"/>
      <c r="J11" s="589"/>
      <c r="K11" s="589"/>
      <c r="L11" s="589"/>
      <c r="M11" s="590"/>
    </row>
    <row r="12" spans="1:13" ht="24.75" customHeight="1" thickTop="1">
      <c r="A12" s="31" t="s">
        <v>11</v>
      </c>
      <c r="B12" s="14"/>
      <c r="C12" s="14"/>
      <c r="D12" s="14"/>
      <c r="E12" s="14"/>
      <c r="F12" s="23"/>
      <c r="G12" s="23"/>
      <c r="H12" s="23"/>
      <c r="I12" s="23"/>
      <c r="J12" s="23"/>
      <c r="K12" s="23"/>
      <c r="L12" s="23"/>
      <c r="M12" s="23"/>
    </row>
    <row r="13" spans="1:13" ht="15" customHeight="1">
      <c r="A13" s="32" t="s">
        <v>12</v>
      </c>
      <c r="B13" s="33" t="s">
        <v>13</v>
      </c>
      <c r="C13" s="34"/>
      <c r="D13" s="34"/>
      <c r="E13" s="34"/>
      <c r="F13" s="35" t="s">
        <v>14</v>
      </c>
      <c r="G13" s="36"/>
      <c r="H13" s="36"/>
      <c r="I13" s="37"/>
      <c r="J13" s="35" t="s">
        <v>15</v>
      </c>
      <c r="K13" s="36"/>
      <c r="L13" s="36"/>
      <c r="M13" s="37"/>
    </row>
    <row r="14" spans="1:15" ht="15" customHeight="1" hidden="1">
      <c r="A14" s="38">
        <v>4901</v>
      </c>
      <c r="B14" s="39" t="s">
        <v>16</v>
      </c>
      <c r="C14" s="40"/>
      <c r="D14" s="40"/>
      <c r="E14" s="40"/>
      <c r="F14" s="574"/>
      <c r="G14" s="575"/>
      <c r="H14" s="575"/>
      <c r="I14" s="576"/>
      <c r="J14" s="571"/>
      <c r="K14" s="573"/>
      <c r="L14" s="571"/>
      <c r="M14" s="572"/>
      <c r="O14" s="41">
        <v>1</v>
      </c>
    </row>
    <row r="15" spans="1:15" ht="15" customHeight="1" hidden="1">
      <c r="A15" s="42">
        <f aca="true" t="shared" si="0" ref="A15:A20">A14+1</f>
        <v>4902</v>
      </c>
      <c r="B15" s="39" t="s">
        <v>17</v>
      </c>
      <c r="C15" s="40"/>
      <c r="D15" s="40"/>
      <c r="E15" s="40"/>
      <c r="F15" s="562"/>
      <c r="G15" s="563"/>
      <c r="H15" s="563"/>
      <c r="I15" s="564"/>
      <c r="J15" s="559"/>
      <c r="K15" s="560"/>
      <c r="L15" s="559"/>
      <c r="M15" s="591"/>
      <c r="O15" s="41">
        <v>2</v>
      </c>
    </row>
    <row r="16" spans="1:15" ht="15" customHeight="1" hidden="1">
      <c r="A16" s="42">
        <f t="shared" si="0"/>
        <v>4903</v>
      </c>
      <c r="B16" s="39" t="s">
        <v>18</v>
      </c>
      <c r="C16" s="40"/>
      <c r="D16" s="40"/>
      <c r="E16" s="40"/>
      <c r="F16" s="579"/>
      <c r="G16" s="580"/>
      <c r="H16" s="580"/>
      <c r="I16" s="581"/>
      <c r="J16" s="557"/>
      <c r="K16" s="561"/>
      <c r="L16" s="557"/>
      <c r="M16" s="558"/>
      <c r="O16" s="41">
        <v>3</v>
      </c>
    </row>
    <row r="17" spans="1:15" ht="15" customHeight="1">
      <c r="A17" s="43">
        <f t="shared" si="0"/>
        <v>4904</v>
      </c>
      <c r="B17" s="39" t="s">
        <v>19</v>
      </c>
      <c r="C17" s="40"/>
      <c r="D17" s="40"/>
      <c r="E17" s="40"/>
      <c r="F17" s="614" t="s">
        <v>20</v>
      </c>
      <c r="G17" s="615"/>
      <c r="H17" s="615"/>
      <c r="I17" s="616"/>
      <c r="J17" s="553">
        <f>'[1]40'!J13</f>
        <v>11</v>
      </c>
      <c r="K17" s="554"/>
      <c r="L17" s="620">
        <f>'[1]40'!L13</f>
        <v>2009</v>
      </c>
      <c r="M17" s="621"/>
      <c r="O17" s="41"/>
    </row>
    <row r="18" spans="1:15" ht="15" customHeight="1">
      <c r="A18" s="43">
        <f t="shared" si="0"/>
        <v>4905</v>
      </c>
      <c r="B18" s="39" t="s">
        <v>21</v>
      </c>
      <c r="C18" s="40"/>
      <c r="D18" s="40"/>
      <c r="E18" s="40"/>
      <c r="F18" s="617" t="s">
        <v>20</v>
      </c>
      <c r="G18" s="618"/>
      <c r="H18" s="618"/>
      <c r="I18" s="619"/>
      <c r="J18" s="555">
        <f>'[1]40'!J14</f>
        <v>1</v>
      </c>
      <c r="K18" s="556"/>
      <c r="L18" s="622">
        <f>'[1]40'!L14</f>
        <v>2010</v>
      </c>
      <c r="M18" s="623"/>
      <c r="O18" s="41"/>
    </row>
    <row r="19" spans="1:15" ht="15" customHeight="1">
      <c r="A19" s="44">
        <f t="shared" si="0"/>
        <v>4906</v>
      </c>
      <c r="B19" s="39" t="s">
        <v>22</v>
      </c>
      <c r="C19" s="40"/>
      <c r="D19" s="40"/>
      <c r="E19" s="40"/>
      <c r="F19" s="617"/>
      <c r="G19" s="618"/>
      <c r="H19" s="618"/>
      <c r="I19" s="619"/>
      <c r="J19" s="601">
        <f>'[1]40'!J15</f>
        <v>2</v>
      </c>
      <c r="K19" s="602"/>
      <c r="L19" s="595">
        <f>'[1]40'!L15</f>
        <v>2010</v>
      </c>
      <c r="M19" s="596"/>
      <c r="O19" s="41"/>
    </row>
    <row r="20" spans="1:15" ht="15" customHeight="1">
      <c r="A20" s="45">
        <f t="shared" si="0"/>
        <v>4907</v>
      </c>
      <c r="B20" s="46" t="s">
        <v>23</v>
      </c>
      <c r="C20" s="47"/>
      <c r="D20" s="47"/>
      <c r="E20" s="47"/>
      <c r="F20" s="606"/>
      <c r="G20" s="607"/>
      <c r="H20" s="607"/>
      <c r="I20" s="608"/>
      <c r="J20" s="599">
        <f>'[1]40'!J16</f>
        <v>3</v>
      </c>
      <c r="K20" s="600"/>
      <c r="L20" s="597">
        <f>'[1]40'!L16</f>
        <v>2010</v>
      </c>
      <c r="M20" s="598"/>
      <c r="O20" s="41"/>
    </row>
    <row r="21" spans="1:34" ht="24.75" customHeight="1">
      <c r="A21" s="48" t="s">
        <v>24</v>
      </c>
      <c r="B21" s="49"/>
      <c r="C21" s="49"/>
      <c r="D21" s="49"/>
      <c r="E21" s="49"/>
      <c r="F21" s="50"/>
      <c r="G21" s="50"/>
      <c r="H21" s="50"/>
      <c r="I21" s="50"/>
      <c r="J21" s="50"/>
      <c r="K21" s="50"/>
      <c r="L21" s="50"/>
      <c r="M21" s="50"/>
      <c r="N21" s="549" t="s">
        <v>25</v>
      </c>
      <c r="O21" s="549"/>
      <c r="P21" s="549"/>
      <c r="Q21" s="549"/>
      <c r="R21" s="549"/>
      <c r="S21" s="549"/>
      <c r="T21" s="549"/>
      <c r="U21" s="549"/>
      <c r="V21" s="549"/>
      <c r="W21" s="549"/>
      <c r="X21" s="549"/>
      <c r="Y21" s="549"/>
      <c r="Z21" s="549"/>
      <c r="AA21" s="549"/>
      <c r="AB21" s="549"/>
      <c r="AC21" s="549"/>
      <c r="AD21" s="549"/>
      <c r="AE21" s="549"/>
      <c r="AF21" s="549"/>
      <c r="AG21" s="549"/>
      <c r="AH21" s="549"/>
    </row>
    <row r="22" spans="1:34" ht="24.75" customHeight="1">
      <c r="A22" s="51" t="s">
        <v>26</v>
      </c>
      <c r="B22" s="52" t="s">
        <v>27</v>
      </c>
      <c r="C22" s="34"/>
      <c r="D22" s="34"/>
      <c r="E22" s="53"/>
      <c r="F22" s="609" t="s">
        <v>28</v>
      </c>
      <c r="G22" s="610"/>
      <c r="H22" s="610"/>
      <c r="I22" s="610"/>
      <c r="J22" s="609" t="s">
        <v>29</v>
      </c>
      <c r="K22" s="610"/>
      <c r="L22" s="610"/>
      <c r="M22" s="610"/>
      <c r="N22" s="54" t="s">
        <v>30</v>
      </c>
      <c r="O22" s="55" t="s">
        <v>31</v>
      </c>
      <c r="P22" s="55" t="s">
        <v>32</v>
      </c>
      <c r="Q22" s="55" t="s">
        <v>33</v>
      </c>
      <c r="R22" s="55" t="s">
        <v>34</v>
      </c>
      <c r="S22" s="55" t="s">
        <v>34</v>
      </c>
      <c r="T22" s="55" t="s">
        <v>35</v>
      </c>
      <c r="U22" s="55" t="s">
        <v>36</v>
      </c>
      <c r="V22" s="56" t="s">
        <v>37</v>
      </c>
      <c r="W22" s="56" t="s">
        <v>38</v>
      </c>
      <c r="X22" s="56" t="s">
        <v>39</v>
      </c>
      <c r="Y22" s="56" t="s">
        <v>40</v>
      </c>
      <c r="Z22" s="56" t="s">
        <v>41</v>
      </c>
      <c r="AA22" s="56" t="s">
        <v>42</v>
      </c>
      <c r="AB22" s="56" t="s">
        <v>43</v>
      </c>
      <c r="AC22" s="56" t="s">
        <v>44</v>
      </c>
      <c r="AD22" s="56" t="s">
        <v>45</v>
      </c>
      <c r="AE22" s="56" t="s">
        <v>46</v>
      </c>
      <c r="AF22" s="56" t="s">
        <v>47</v>
      </c>
      <c r="AG22" s="56" t="s">
        <v>48</v>
      </c>
      <c r="AH22" s="57" t="s">
        <v>49</v>
      </c>
    </row>
    <row r="23" spans="1:34" ht="13.5" customHeight="1">
      <c r="A23" s="58">
        <v>4911</v>
      </c>
      <c r="B23" s="59" t="str">
        <f>'[1]43'!C7</f>
        <v> Náklady přípravy a zabezpečení akcí programu</v>
      </c>
      <c r="C23" s="59"/>
      <c r="D23" s="59"/>
      <c r="E23" s="59"/>
      <c r="F23" s="611"/>
      <c r="G23" s="611"/>
      <c r="H23" s="611"/>
      <c r="I23" s="611"/>
      <c r="J23" s="612">
        <f>'[1]43'!N7</f>
        <v>3728</v>
      </c>
      <c r="K23" s="612"/>
      <c r="L23" s="612"/>
      <c r="M23" s="612"/>
      <c r="N23" s="60"/>
      <c r="O23" s="60">
        <f>SUM(942.628+29.136)</f>
        <v>971.764</v>
      </c>
      <c r="P23" s="61">
        <f>SUM(1878.102+49.891)</f>
        <v>1927.9930000000002</v>
      </c>
      <c r="Q23" s="61">
        <f>SUM(819.5+8.275)</f>
        <v>827.775</v>
      </c>
      <c r="R23" s="61"/>
      <c r="S23" s="61">
        <v>0.974</v>
      </c>
      <c r="T23" s="61"/>
      <c r="U23" s="62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4">
        <f aca="true" t="shared" si="1" ref="AH23:AH31">J23-SUM(N23:AG23)</f>
        <v>-0.5060000000003129</v>
      </c>
    </row>
    <row r="24" spans="1:34" ht="13.5" customHeight="1">
      <c r="A24" s="65">
        <f aca="true" t="shared" si="2" ref="A24:A50">A23+1</f>
        <v>4912</v>
      </c>
      <c r="B24" s="59" t="str">
        <f>'[1]43'!C8</f>
        <v> Mzdové náklady a povinné pojistné</v>
      </c>
      <c r="C24" s="59"/>
      <c r="D24" s="59"/>
      <c r="E24" s="59"/>
      <c r="F24" s="611"/>
      <c r="G24" s="611"/>
      <c r="H24" s="611"/>
      <c r="I24" s="611"/>
      <c r="J24" s="612">
        <f>'[1]43'!N8</f>
        <v>0</v>
      </c>
      <c r="K24" s="612"/>
      <c r="L24" s="612"/>
      <c r="M24" s="612"/>
      <c r="N24" s="66"/>
      <c r="O24" s="67"/>
      <c r="P24" s="68"/>
      <c r="Q24" s="68"/>
      <c r="R24" s="68"/>
      <c r="S24" s="68"/>
      <c r="T24" s="68"/>
      <c r="U24" s="62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4">
        <f t="shared" si="1"/>
        <v>0</v>
      </c>
    </row>
    <row r="25" spans="1:34" ht="13.5" customHeight="1">
      <c r="A25" s="65">
        <f t="shared" si="2"/>
        <v>4913</v>
      </c>
      <c r="B25" s="59" t="str">
        <f>'[1]43'!C9</f>
        <v> Náklady materiální povahy a služby</v>
      </c>
      <c r="C25" s="59"/>
      <c r="D25" s="59"/>
      <c r="E25" s="59"/>
      <c r="F25" s="611"/>
      <c r="G25" s="611"/>
      <c r="H25" s="611"/>
      <c r="I25" s="611"/>
      <c r="J25" s="612">
        <f>'[1]43'!N9</f>
        <v>0</v>
      </c>
      <c r="K25" s="612"/>
      <c r="L25" s="612"/>
      <c r="M25" s="612"/>
      <c r="N25" s="69"/>
      <c r="O25" s="70"/>
      <c r="P25" s="68"/>
      <c r="Q25" s="68"/>
      <c r="R25" s="68"/>
      <c r="S25" s="68"/>
      <c r="T25" s="68"/>
      <c r="U25" s="71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64">
        <f t="shared" si="1"/>
        <v>0</v>
      </c>
    </row>
    <row r="26" spans="1:34" ht="13.5" customHeight="1">
      <c r="A26" s="65">
        <f t="shared" si="2"/>
        <v>4914</v>
      </c>
      <c r="B26" s="59" t="str">
        <f>'[1]43'!C10</f>
        <v> Náklady na reprodukci stavební části staveb</v>
      </c>
      <c r="C26" s="59"/>
      <c r="D26" s="59"/>
      <c r="E26" s="59"/>
      <c r="F26" s="611"/>
      <c r="G26" s="611"/>
      <c r="H26" s="611"/>
      <c r="I26" s="611"/>
      <c r="J26" s="612">
        <f>'[1]43'!N10</f>
        <v>43512</v>
      </c>
      <c r="K26" s="612"/>
      <c r="L26" s="612"/>
      <c r="M26" s="612"/>
      <c r="N26" s="69"/>
      <c r="O26" s="73">
        <v>15483.178</v>
      </c>
      <c r="P26" s="68">
        <v>20016.807</v>
      </c>
      <c r="Q26" s="68">
        <v>8011.658</v>
      </c>
      <c r="R26" s="74"/>
      <c r="S26" s="68"/>
      <c r="T26" s="68"/>
      <c r="U26" s="71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64">
        <f t="shared" si="1"/>
        <v>0.3569999999963329</v>
      </c>
    </row>
    <row r="27" spans="1:34" ht="13.5" customHeight="1">
      <c r="A27" s="65">
        <f t="shared" si="2"/>
        <v>4915</v>
      </c>
      <c r="B27" s="59" t="str">
        <f>'[1]43'!C11</f>
        <v> Náklady na reprodukci technologické části staveb</v>
      </c>
      <c r="C27" s="59"/>
      <c r="D27" s="59"/>
      <c r="E27" s="59"/>
      <c r="F27" s="611"/>
      <c r="G27" s="611"/>
      <c r="H27" s="611"/>
      <c r="I27" s="611"/>
      <c r="J27" s="612">
        <f>'[1]43'!N11</f>
        <v>42</v>
      </c>
      <c r="K27" s="612"/>
      <c r="L27" s="612"/>
      <c r="M27" s="612"/>
      <c r="N27" s="69"/>
      <c r="O27" s="73"/>
      <c r="P27" s="68">
        <v>42</v>
      </c>
      <c r="Q27" s="68"/>
      <c r="R27" s="68"/>
      <c r="S27" s="68"/>
      <c r="T27" s="68"/>
      <c r="U27" s="71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64">
        <f t="shared" si="1"/>
        <v>0</v>
      </c>
    </row>
    <row r="28" spans="1:34" ht="13.5" customHeight="1">
      <c r="A28" s="65">
        <f t="shared" si="2"/>
        <v>4916</v>
      </c>
      <c r="B28" s="59" t="str">
        <f>'[1]43'!C12</f>
        <v> Náklady na movitý hmotný majetek</v>
      </c>
      <c r="C28" s="59"/>
      <c r="D28" s="59"/>
      <c r="E28" s="59"/>
      <c r="F28" s="611"/>
      <c r="G28" s="611"/>
      <c r="H28" s="611"/>
      <c r="I28" s="611"/>
      <c r="J28" s="612">
        <f>'[1]43'!N12</f>
        <v>187</v>
      </c>
      <c r="K28" s="612"/>
      <c r="L28" s="612"/>
      <c r="M28" s="612"/>
      <c r="N28" s="69"/>
      <c r="O28" s="73"/>
      <c r="P28" s="68">
        <v>187</v>
      </c>
      <c r="Q28" s="68"/>
      <c r="R28" s="74"/>
      <c r="S28" s="68"/>
      <c r="T28" s="68"/>
      <c r="U28" s="71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64">
        <f t="shared" si="1"/>
        <v>0</v>
      </c>
    </row>
    <row r="29" spans="1:34" ht="13.5" customHeight="1">
      <c r="A29" s="65">
        <f t="shared" si="2"/>
        <v>4917</v>
      </c>
      <c r="B29" s="59" t="str">
        <f>'[1]43'!C13</f>
        <v> Náklady na nehmotný majetek</v>
      </c>
      <c r="C29" s="59"/>
      <c r="D29" s="59"/>
      <c r="E29" s="59"/>
      <c r="F29" s="611"/>
      <c r="G29" s="611"/>
      <c r="H29" s="611"/>
      <c r="I29" s="611"/>
      <c r="J29" s="612">
        <f>'[1]43'!N13</f>
        <v>0</v>
      </c>
      <c r="K29" s="612"/>
      <c r="L29" s="612"/>
      <c r="M29" s="612"/>
      <c r="N29" s="69"/>
      <c r="O29" s="73"/>
      <c r="P29" s="68"/>
      <c r="Q29" s="68"/>
      <c r="R29" s="68"/>
      <c r="S29" s="68"/>
      <c r="T29" s="68"/>
      <c r="U29" s="71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64">
        <f t="shared" si="1"/>
        <v>0</v>
      </c>
    </row>
    <row r="30" spans="1:34" ht="13.5" customHeight="1">
      <c r="A30" s="65">
        <f t="shared" si="2"/>
        <v>4918</v>
      </c>
      <c r="B30" s="59" t="str">
        <f>'[1]43'!C14</f>
        <v> Ostatní investiční a neinvestiční náklady</v>
      </c>
      <c r="C30" s="59"/>
      <c r="D30" s="59"/>
      <c r="E30" s="59"/>
      <c r="F30" s="611"/>
      <c r="G30" s="611"/>
      <c r="H30" s="611"/>
      <c r="I30" s="611"/>
      <c r="J30" s="612">
        <f>'[1]43'!N14</f>
        <v>401.028</v>
      </c>
      <c r="K30" s="612"/>
      <c r="L30" s="612"/>
      <c r="M30" s="612"/>
      <c r="N30" s="69"/>
      <c r="O30" s="73">
        <v>135</v>
      </c>
      <c r="P30" s="68">
        <v>187.274</v>
      </c>
      <c r="Q30" s="68">
        <v>79</v>
      </c>
      <c r="R30" s="68"/>
      <c r="S30" s="68"/>
      <c r="T30" s="68"/>
      <c r="U30" s="71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64">
        <f t="shared" si="1"/>
        <v>-0.2459999999999809</v>
      </c>
    </row>
    <row r="31" spans="1:34" ht="13.5" customHeight="1">
      <c r="A31" s="75">
        <f t="shared" si="2"/>
        <v>4919</v>
      </c>
      <c r="B31" s="76" t="str">
        <f>'[1]43'!C15</f>
        <v> Rezerva na úhradu nákladů akcí programu</v>
      </c>
      <c r="C31" s="76"/>
      <c r="D31" s="76"/>
      <c r="E31" s="76"/>
      <c r="F31" s="633"/>
      <c r="G31" s="633"/>
      <c r="H31" s="633"/>
      <c r="I31" s="633"/>
      <c r="J31" s="634">
        <f>'[1]43'!N15</f>
        <v>3171</v>
      </c>
      <c r="K31" s="634"/>
      <c r="L31" s="634"/>
      <c r="M31" s="634"/>
      <c r="N31" s="66"/>
      <c r="O31" s="77">
        <v>1523.426</v>
      </c>
      <c r="P31" s="78">
        <v>669.396</v>
      </c>
      <c r="Q31" s="79">
        <v>590</v>
      </c>
      <c r="R31" s="80"/>
      <c r="S31" s="79">
        <v>388.418</v>
      </c>
      <c r="T31" s="80"/>
      <c r="U31" s="62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4">
        <f t="shared" si="1"/>
        <v>-0.24000000000023647</v>
      </c>
    </row>
    <row r="32" spans="1:34" ht="15" customHeight="1">
      <c r="A32" s="65">
        <f t="shared" si="2"/>
        <v>4920</v>
      </c>
      <c r="B32" s="59" t="str">
        <f>'[1]43'!C16</f>
        <v> INVESTIČNÍ A NEINVEST. NÁKLADY CELKEM</v>
      </c>
      <c r="C32" s="59"/>
      <c r="D32" s="59"/>
      <c r="E32" s="59"/>
      <c r="F32" s="611"/>
      <c r="G32" s="611"/>
      <c r="H32" s="611"/>
      <c r="I32" s="611"/>
      <c r="J32" s="612">
        <v>51042</v>
      </c>
      <c r="K32" s="612"/>
      <c r="L32" s="612"/>
      <c r="M32" s="612"/>
      <c r="N32" s="81">
        <f aca="true" t="shared" si="3" ref="N32:AH32">SUM(N23:N31)</f>
        <v>0</v>
      </c>
      <c r="O32" s="82">
        <f t="shared" si="3"/>
        <v>18113.368</v>
      </c>
      <c r="P32" s="82">
        <f t="shared" si="3"/>
        <v>23030.47</v>
      </c>
      <c r="Q32" s="82">
        <f t="shared" si="3"/>
        <v>9508.433</v>
      </c>
      <c r="R32" s="82">
        <f t="shared" si="3"/>
        <v>0</v>
      </c>
      <c r="S32" s="83">
        <f t="shared" si="3"/>
        <v>389.392</v>
      </c>
      <c r="T32" s="82">
        <f t="shared" si="3"/>
        <v>0</v>
      </c>
      <c r="U32" s="81">
        <f t="shared" si="3"/>
        <v>0</v>
      </c>
      <c r="V32" s="81">
        <f t="shared" si="3"/>
        <v>0</v>
      </c>
      <c r="W32" s="81">
        <f t="shared" si="3"/>
        <v>0</v>
      </c>
      <c r="X32" s="81">
        <f t="shared" si="3"/>
        <v>0</v>
      </c>
      <c r="Y32" s="81">
        <f t="shared" si="3"/>
        <v>0</v>
      </c>
      <c r="Z32" s="81">
        <f t="shared" si="3"/>
        <v>0</v>
      </c>
      <c r="AA32" s="81">
        <f t="shared" si="3"/>
        <v>0</v>
      </c>
      <c r="AB32" s="81">
        <f t="shared" si="3"/>
        <v>0</v>
      </c>
      <c r="AC32" s="81">
        <f t="shared" si="3"/>
        <v>0</v>
      </c>
      <c r="AD32" s="81">
        <f t="shared" si="3"/>
        <v>0</v>
      </c>
      <c r="AE32" s="81">
        <f t="shared" si="3"/>
        <v>0</v>
      </c>
      <c r="AF32" s="81">
        <f t="shared" si="3"/>
        <v>0</v>
      </c>
      <c r="AG32" s="81">
        <f t="shared" si="3"/>
        <v>0</v>
      </c>
      <c r="AH32" s="84">
        <f t="shared" si="3"/>
        <v>-0.6350000000041973</v>
      </c>
    </row>
    <row r="33" spans="1:34" ht="13.5" customHeight="1">
      <c r="A33" s="65">
        <f t="shared" si="2"/>
        <v>4921</v>
      </c>
      <c r="B33" s="59" t="str">
        <f>'[1]43'!C17</f>
        <v> Splátky návratných fin.výpomocí ze stát.rozpočtu</v>
      </c>
      <c r="C33" s="59"/>
      <c r="D33" s="59"/>
      <c r="E33" s="59"/>
      <c r="F33" s="611"/>
      <c r="G33" s="611"/>
      <c r="H33" s="611"/>
      <c r="I33" s="611"/>
      <c r="J33" s="612">
        <f>'[1]43'!N17</f>
        <v>0</v>
      </c>
      <c r="K33" s="612"/>
      <c r="L33" s="612"/>
      <c r="M33" s="612"/>
      <c r="N33" s="66"/>
      <c r="O33" s="85"/>
      <c r="P33" s="86"/>
      <c r="Q33" s="87"/>
      <c r="R33" s="87"/>
      <c r="S33" s="87"/>
      <c r="T33" s="87"/>
      <c r="U33" s="62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4">
        <f>J33-SUM(N33:AG33)</f>
        <v>0</v>
      </c>
    </row>
    <row r="34" spans="1:34" ht="13.5" customHeight="1">
      <c r="A34" s="65">
        <f t="shared" si="2"/>
        <v>4922</v>
      </c>
      <c r="B34" s="59" t="str">
        <f>'[1]43'!C18</f>
        <v> Splátky úvěrů poskytnutých se státní zárukou</v>
      </c>
      <c r="C34" s="59"/>
      <c r="D34" s="59"/>
      <c r="E34" s="59"/>
      <c r="F34" s="611"/>
      <c r="G34" s="611"/>
      <c r="H34" s="611"/>
      <c r="I34" s="611"/>
      <c r="J34" s="612">
        <f>'[1]43'!N18</f>
        <v>0</v>
      </c>
      <c r="K34" s="612"/>
      <c r="L34" s="612"/>
      <c r="M34" s="612"/>
      <c r="N34" s="66"/>
      <c r="O34" s="85"/>
      <c r="P34" s="86"/>
      <c r="Q34" s="87"/>
      <c r="R34" s="87"/>
      <c r="S34" s="87"/>
      <c r="T34" s="87"/>
      <c r="U34" s="62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4">
        <f>J34-SUM(N34:AG34)</f>
        <v>0</v>
      </c>
    </row>
    <row r="35" spans="1:34" ht="13.5" customHeight="1">
      <c r="A35" s="65">
        <f t="shared" si="2"/>
        <v>4923</v>
      </c>
      <c r="B35" s="59" t="str">
        <f>'[1]43'!C19</f>
        <v> Splátky úvěrů poskytnutých bez státní záruky</v>
      </c>
      <c r="C35" s="59"/>
      <c r="D35" s="59"/>
      <c r="E35" s="59"/>
      <c r="F35" s="611"/>
      <c r="G35" s="611"/>
      <c r="H35" s="611"/>
      <c r="I35" s="611"/>
      <c r="J35" s="612">
        <f>'[1]43'!N19</f>
        <v>0</v>
      </c>
      <c r="K35" s="612"/>
      <c r="L35" s="612"/>
      <c r="M35" s="612"/>
      <c r="N35" s="66"/>
      <c r="O35" s="85"/>
      <c r="P35" s="86"/>
      <c r="Q35" s="87"/>
      <c r="R35" s="87"/>
      <c r="S35" s="87"/>
      <c r="T35" s="87"/>
      <c r="U35" s="62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4">
        <f>J35-SUM(N35:AG35)</f>
        <v>0</v>
      </c>
    </row>
    <row r="36" spans="1:34" ht="13.5" customHeight="1">
      <c r="A36" s="88">
        <f t="shared" si="2"/>
        <v>4924</v>
      </c>
      <c r="B36" s="14" t="str">
        <f>'[1]43'!C23</f>
        <v> Ostatní finanční potřeby fin. programu </v>
      </c>
      <c r="C36" s="14"/>
      <c r="D36" s="14"/>
      <c r="E36" s="14"/>
      <c r="F36" s="635"/>
      <c r="G36" s="635"/>
      <c r="H36" s="635"/>
      <c r="I36" s="635"/>
      <c r="J36" s="636">
        <f>'[1]43'!N23</f>
        <v>0</v>
      </c>
      <c r="K36" s="636"/>
      <c r="L36" s="636"/>
      <c r="M36" s="636"/>
      <c r="N36" s="66"/>
      <c r="O36" s="85"/>
      <c r="P36" s="86"/>
      <c r="Q36" s="87"/>
      <c r="R36" s="87"/>
      <c r="S36" s="87"/>
      <c r="T36" s="87"/>
      <c r="U36" s="62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4">
        <f>J36-SUM(N36:AG36)</f>
        <v>0</v>
      </c>
    </row>
    <row r="37" spans="1:34" ht="15" customHeight="1">
      <c r="A37" s="89">
        <f t="shared" si="2"/>
        <v>4925</v>
      </c>
      <c r="B37" s="34" t="str">
        <f>'[1]43'!C24</f>
        <v> SOUHRN POTŘEB FINANCOVÁNÍ PROGRAMU </v>
      </c>
      <c r="C37" s="34"/>
      <c r="D37" s="34"/>
      <c r="E37" s="34"/>
      <c r="F37" s="637"/>
      <c r="G37" s="638"/>
      <c r="H37" s="638"/>
      <c r="I37" s="638"/>
      <c r="J37" s="639">
        <v>51042</v>
      </c>
      <c r="K37" s="639"/>
      <c r="L37" s="639"/>
      <c r="M37" s="639"/>
      <c r="N37" s="81">
        <f aca="true" t="shared" si="4" ref="N37:U37">SUM(N32:N36)</f>
        <v>0</v>
      </c>
      <c r="O37" s="83">
        <f t="shared" si="4"/>
        <v>18113.368</v>
      </c>
      <c r="P37" s="83">
        <f t="shared" si="4"/>
        <v>23030.47</v>
      </c>
      <c r="Q37" s="83">
        <f t="shared" si="4"/>
        <v>9508.433</v>
      </c>
      <c r="R37" s="83">
        <f t="shared" si="4"/>
        <v>0</v>
      </c>
      <c r="S37" s="83">
        <f t="shared" si="4"/>
        <v>389.392</v>
      </c>
      <c r="T37" s="83">
        <f t="shared" si="4"/>
        <v>0</v>
      </c>
      <c r="U37" s="81">
        <f t="shared" si="4"/>
        <v>0</v>
      </c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90">
        <f>SUM(AG32:AG36)</f>
        <v>0</v>
      </c>
      <c r="AH37" s="91">
        <f>SUM(AH32:AH36)</f>
        <v>-0.6350000000041973</v>
      </c>
    </row>
    <row r="38" spans="1:34" ht="13.5" customHeight="1">
      <c r="A38" s="92">
        <f t="shared" si="2"/>
        <v>4926</v>
      </c>
      <c r="B38" s="93" t="str">
        <f>'[1]43'!C26</f>
        <v> Vlastní zdroje účastníka programu</v>
      </c>
      <c r="C38" s="94"/>
      <c r="D38" s="94"/>
      <c r="E38" s="94"/>
      <c r="F38" s="640"/>
      <c r="G38" s="641"/>
      <c r="H38" s="641"/>
      <c r="I38" s="641"/>
      <c r="J38" s="642">
        <f>'[1]43'!N26</f>
        <v>0</v>
      </c>
      <c r="K38" s="642"/>
      <c r="L38" s="642"/>
      <c r="M38" s="642"/>
      <c r="N38" s="66"/>
      <c r="O38" s="86"/>
      <c r="P38" s="87"/>
      <c r="Q38" s="87"/>
      <c r="R38" s="87"/>
      <c r="S38" s="87"/>
      <c r="T38" s="87"/>
      <c r="U38" s="62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4">
        <f aca="true" t="shared" si="5" ref="AH38:AH49">J38-SUM(N38:AG38)</f>
        <v>0</v>
      </c>
    </row>
    <row r="39" spans="1:34" ht="13.5" customHeight="1">
      <c r="A39" s="96">
        <f t="shared" si="2"/>
        <v>4927</v>
      </c>
      <c r="B39" s="97" t="str">
        <f>'[1]43'!C27</f>
        <v> Úvěry poskytnuté bez státní záruky</v>
      </c>
      <c r="C39" s="98"/>
      <c r="D39" s="98"/>
      <c r="E39" s="98"/>
      <c r="F39" s="643"/>
      <c r="G39" s="643"/>
      <c r="H39" s="643"/>
      <c r="I39" s="643"/>
      <c r="J39" s="644">
        <f>'[1]43'!N27</f>
        <v>0</v>
      </c>
      <c r="K39" s="644"/>
      <c r="L39" s="644"/>
      <c r="M39" s="644"/>
      <c r="N39" s="66"/>
      <c r="O39" s="86"/>
      <c r="P39" s="87"/>
      <c r="Q39" s="87"/>
      <c r="R39" s="87"/>
      <c r="S39" s="87"/>
      <c r="T39" s="87"/>
      <c r="U39" s="62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4">
        <f t="shared" si="5"/>
        <v>0</v>
      </c>
    </row>
    <row r="40" spans="1:34" ht="13.5" customHeight="1" thickBot="1">
      <c r="A40" s="88">
        <f t="shared" si="2"/>
        <v>4928</v>
      </c>
      <c r="B40" s="99" t="str">
        <f>'[1]43'!C30</f>
        <v> Úvěry poskytnuté se státní zárukou</v>
      </c>
      <c r="C40" s="100"/>
      <c r="D40" s="100"/>
      <c r="E40" s="100"/>
      <c r="F40" s="645" t="s">
        <v>20</v>
      </c>
      <c r="G40" s="645"/>
      <c r="H40" s="645"/>
      <c r="I40" s="645"/>
      <c r="J40" s="646">
        <f>'[1]43'!N30</f>
        <v>0</v>
      </c>
      <c r="K40" s="646"/>
      <c r="L40" s="646"/>
      <c r="M40" s="646"/>
      <c r="N40" s="66"/>
      <c r="O40" s="86"/>
      <c r="P40" s="87"/>
      <c r="Q40" s="87"/>
      <c r="R40" s="87"/>
      <c r="S40" s="87"/>
      <c r="T40" s="87"/>
      <c r="U40" s="62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4">
        <f t="shared" si="5"/>
        <v>0</v>
      </c>
    </row>
    <row r="41" spans="1:34" ht="15" customHeight="1" thickTop="1">
      <c r="A41" s="101">
        <f t="shared" si="2"/>
        <v>4929</v>
      </c>
      <c r="B41" s="102" t="str">
        <f>'[1]43'!C35</f>
        <v> Návratné fin.výpomoci ze stát.rozpočtu (NFV)</v>
      </c>
      <c r="C41" s="103"/>
      <c r="D41" s="103"/>
      <c r="E41" s="103"/>
      <c r="F41" s="647"/>
      <c r="G41" s="647"/>
      <c r="H41" s="647"/>
      <c r="I41" s="647"/>
      <c r="J41" s="648">
        <f>'[1]43'!N35</f>
        <v>0</v>
      </c>
      <c r="K41" s="648"/>
      <c r="L41" s="648"/>
      <c r="M41" s="649"/>
      <c r="N41" s="104"/>
      <c r="O41" s="105"/>
      <c r="P41" s="106"/>
      <c r="Q41" s="106"/>
      <c r="R41" s="106"/>
      <c r="S41" s="106"/>
      <c r="T41" s="106"/>
      <c r="U41" s="107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64">
        <f t="shared" si="5"/>
        <v>0</v>
      </c>
    </row>
    <row r="42" spans="1:34" ht="15" customHeight="1">
      <c r="A42" s="109">
        <f t="shared" si="2"/>
        <v>4930</v>
      </c>
      <c r="B42" s="110" t="str">
        <f>'[1]43'!C40</f>
        <v> Systémově určené výdaje stát.rozpočtu (SUV)</v>
      </c>
      <c r="C42" s="111"/>
      <c r="D42" s="111"/>
      <c r="E42" s="111"/>
      <c r="F42" s="650"/>
      <c r="G42" s="650"/>
      <c r="H42" s="650"/>
      <c r="I42" s="650"/>
      <c r="J42" s="651">
        <f>'[1]43'!N40</f>
        <v>748.817</v>
      </c>
      <c r="K42" s="651"/>
      <c r="L42" s="651"/>
      <c r="M42" s="652"/>
      <c r="N42" s="112"/>
      <c r="O42" s="113">
        <f>SUM(28.042+25.318)</f>
        <v>53.36</v>
      </c>
      <c r="P42" s="114">
        <f>SUM(619.743+36.037)</f>
        <v>655.7800000000001</v>
      </c>
      <c r="Q42" s="114">
        <f>SUM(30.408+8.275)</f>
        <v>38.683</v>
      </c>
      <c r="R42" s="114"/>
      <c r="S42" s="114"/>
      <c r="T42" s="114"/>
      <c r="U42" s="115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64">
        <f t="shared" si="5"/>
        <v>0.9939999999999145</v>
      </c>
    </row>
    <row r="43" spans="1:34" ht="15" customHeight="1" thickBot="1">
      <c r="A43" s="117">
        <f t="shared" si="2"/>
        <v>4931</v>
      </c>
      <c r="B43" s="118" t="str">
        <f>'[1]43'!C45</f>
        <v> Individuálně posuz.výdaje stát.rozpočtu (IPV)</v>
      </c>
      <c r="C43" s="119"/>
      <c r="D43" s="119"/>
      <c r="E43" s="119"/>
      <c r="F43" s="653"/>
      <c r="G43" s="653"/>
      <c r="H43" s="653"/>
      <c r="I43" s="653"/>
      <c r="J43" s="654">
        <v>47689</v>
      </c>
      <c r="K43" s="654"/>
      <c r="L43" s="654"/>
      <c r="M43" s="655"/>
      <c r="N43" s="120"/>
      <c r="O43" s="121">
        <v>17764.522</v>
      </c>
      <c r="P43" s="122">
        <v>20340.298</v>
      </c>
      <c r="Q43" s="122">
        <v>9195.337</v>
      </c>
      <c r="R43" s="123"/>
      <c r="S43" s="114">
        <f>SUM(388.418+0.974)</f>
        <v>389.392</v>
      </c>
      <c r="T43" s="123"/>
      <c r="U43" s="6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64">
        <f t="shared" si="5"/>
        <v>-0.5489999999990687</v>
      </c>
    </row>
    <row r="44" spans="1:34" ht="13.5" customHeight="1" thickTop="1">
      <c r="A44" s="125">
        <f t="shared" si="2"/>
        <v>4932</v>
      </c>
      <c r="B44" s="126" t="str">
        <f>'[1]43'!C50</f>
        <v> Dotace poskytnuté ze státních fondů</v>
      </c>
      <c r="C44" s="127"/>
      <c r="D44" s="127"/>
      <c r="E44" s="127"/>
      <c r="F44" s="656" t="s">
        <v>50</v>
      </c>
      <c r="G44" s="656"/>
      <c r="H44" s="656"/>
      <c r="I44" s="656"/>
      <c r="J44" s="657">
        <f>'[1]43'!N50</f>
        <v>2604</v>
      </c>
      <c r="K44" s="657"/>
      <c r="L44" s="657"/>
      <c r="M44" s="657"/>
      <c r="N44" s="66"/>
      <c r="O44" s="128">
        <f>SUM(291.668+3.818)</f>
        <v>295.486</v>
      </c>
      <c r="P44" s="129">
        <f>SUM(2020.448+13.854)</f>
        <v>2034.3020000000001</v>
      </c>
      <c r="Q44" s="129">
        <v>274.413</v>
      </c>
      <c r="R44" s="87"/>
      <c r="S44" s="87"/>
      <c r="T44" s="87"/>
      <c r="U44" s="62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4">
        <f t="shared" si="5"/>
        <v>-0.20100000000002183</v>
      </c>
    </row>
    <row r="45" spans="1:34" ht="13.5" customHeight="1">
      <c r="A45" s="130">
        <f t="shared" si="2"/>
        <v>4933</v>
      </c>
      <c r="B45" s="131" t="str">
        <f>'[1]43'!C54</f>
        <v> Dotace z územních rozpočtů</v>
      </c>
      <c r="C45" s="59"/>
      <c r="D45" s="59"/>
      <c r="E45" s="59"/>
      <c r="F45" s="658"/>
      <c r="G45" s="658"/>
      <c r="H45" s="658"/>
      <c r="I45" s="658"/>
      <c r="J45" s="659">
        <f>'[1]43'!N54</f>
        <v>0</v>
      </c>
      <c r="K45" s="659"/>
      <c r="L45" s="659"/>
      <c r="M45" s="659"/>
      <c r="N45" s="66"/>
      <c r="O45" s="86"/>
      <c r="P45" s="87"/>
      <c r="Q45" s="87"/>
      <c r="R45" s="132"/>
      <c r="S45" s="87"/>
      <c r="T45" s="87"/>
      <c r="U45" s="62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4">
        <f t="shared" si="5"/>
        <v>0</v>
      </c>
    </row>
    <row r="46" spans="1:34" ht="13.5" customHeight="1">
      <c r="A46" s="130">
        <f t="shared" si="2"/>
        <v>4934</v>
      </c>
      <c r="B46" s="131" t="str">
        <f>'[1]43'!C58</f>
        <v> Jiné zdroje tuzemské výše neuvedené</v>
      </c>
      <c r="C46" s="59"/>
      <c r="D46" s="59"/>
      <c r="E46" s="59"/>
      <c r="F46" s="658"/>
      <c r="G46" s="658"/>
      <c r="H46" s="658"/>
      <c r="I46" s="658"/>
      <c r="J46" s="659">
        <f>'[1]43'!N58</f>
        <v>0</v>
      </c>
      <c r="K46" s="659"/>
      <c r="L46" s="659"/>
      <c r="M46" s="659"/>
      <c r="N46" s="66"/>
      <c r="O46" s="86"/>
      <c r="P46" s="87"/>
      <c r="Q46" s="87"/>
      <c r="R46" s="87"/>
      <c r="S46" s="87"/>
      <c r="T46" s="87"/>
      <c r="U46" s="62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4">
        <f t="shared" si="5"/>
        <v>0</v>
      </c>
    </row>
    <row r="47" spans="1:34" ht="13.5" customHeight="1">
      <c r="A47" s="130">
        <f t="shared" si="2"/>
        <v>4935</v>
      </c>
      <c r="B47" s="131" t="str">
        <f>'[1]43'!C65</f>
        <v> Dotace poskytnuté z fondů EU </v>
      </c>
      <c r="C47" s="59"/>
      <c r="D47" s="59"/>
      <c r="E47" s="59"/>
      <c r="F47" s="658"/>
      <c r="G47" s="658"/>
      <c r="H47" s="658"/>
      <c r="I47" s="658"/>
      <c r="J47" s="659">
        <f>'[1]43'!N65</f>
        <v>0</v>
      </c>
      <c r="K47" s="659"/>
      <c r="L47" s="659"/>
      <c r="M47" s="659"/>
      <c r="N47" s="66"/>
      <c r="O47" s="86"/>
      <c r="P47" s="87"/>
      <c r="Q47" s="87"/>
      <c r="R47" s="87"/>
      <c r="S47" s="87"/>
      <c r="T47" s="87"/>
      <c r="U47" s="62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4">
        <f t="shared" si="5"/>
        <v>0</v>
      </c>
    </row>
    <row r="48" spans="1:34" ht="13.5" customHeight="1">
      <c r="A48" s="130">
        <f t="shared" si="2"/>
        <v>4936</v>
      </c>
      <c r="B48" s="131" t="str">
        <f>'[1]43'!C68</f>
        <v> Dotace z fondů NATO</v>
      </c>
      <c r="C48" s="59"/>
      <c r="D48" s="59"/>
      <c r="E48" s="59"/>
      <c r="F48" s="658"/>
      <c r="G48" s="658"/>
      <c r="H48" s="658"/>
      <c r="I48" s="658"/>
      <c r="J48" s="659">
        <f>'[1]43'!N68</f>
        <v>0</v>
      </c>
      <c r="K48" s="659"/>
      <c r="L48" s="659"/>
      <c r="M48" s="659"/>
      <c r="N48" s="66"/>
      <c r="O48" s="86"/>
      <c r="P48" s="87"/>
      <c r="Q48" s="87"/>
      <c r="R48" s="87"/>
      <c r="S48" s="87"/>
      <c r="T48" s="87"/>
      <c r="U48" s="62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4">
        <f t="shared" si="5"/>
        <v>0</v>
      </c>
    </row>
    <row r="49" spans="1:34" ht="13.5" customHeight="1">
      <c r="A49" s="133">
        <f t="shared" si="2"/>
        <v>4937</v>
      </c>
      <c r="B49" s="134" t="str">
        <f>'[1]43'!C69</f>
        <v> Jiné zahraniční zdroje výše neuvedené</v>
      </c>
      <c r="C49" s="14"/>
      <c r="D49" s="14"/>
      <c r="E49" s="14"/>
      <c r="F49" s="660"/>
      <c r="G49" s="660"/>
      <c r="H49" s="660"/>
      <c r="I49" s="660"/>
      <c r="J49" s="661">
        <f>'[1]43'!N69</f>
        <v>0</v>
      </c>
      <c r="K49" s="661"/>
      <c r="L49" s="661"/>
      <c r="M49" s="661"/>
      <c r="N49" s="66"/>
      <c r="O49" s="86"/>
      <c r="P49" s="87"/>
      <c r="Q49" s="87"/>
      <c r="R49" s="87"/>
      <c r="S49" s="87"/>
      <c r="T49" s="87"/>
      <c r="U49" s="62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4">
        <f t="shared" si="5"/>
        <v>0</v>
      </c>
    </row>
    <row r="50" spans="1:34" ht="15" customHeight="1">
      <c r="A50" s="136">
        <f t="shared" si="2"/>
        <v>4938</v>
      </c>
      <c r="B50" s="137" t="str">
        <f>'[1]43'!C70</f>
        <v> SOUHRN ZDROJŮ FINANCOVÁNÍ PROGRAMU </v>
      </c>
      <c r="C50" s="34"/>
      <c r="D50" s="34"/>
      <c r="E50" s="34"/>
      <c r="F50" s="637"/>
      <c r="G50" s="637"/>
      <c r="H50" s="637"/>
      <c r="I50" s="637"/>
      <c r="J50" s="639">
        <v>51042</v>
      </c>
      <c r="K50" s="639"/>
      <c r="L50" s="639"/>
      <c r="M50" s="639"/>
      <c r="N50" s="81">
        <f aca="true" t="shared" si="6" ref="N50:AH50">SUM(N38:N49)</f>
        <v>0</v>
      </c>
      <c r="O50" s="83">
        <f t="shared" si="6"/>
        <v>18113.368000000002</v>
      </c>
      <c r="P50" s="83">
        <f t="shared" si="6"/>
        <v>23030.379999999997</v>
      </c>
      <c r="Q50" s="83">
        <f t="shared" si="6"/>
        <v>9508.433</v>
      </c>
      <c r="R50" s="83">
        <f t="shared" si="6"/>
        <v>0</v>
      </c>
      <c r="S50" s="83">
        <f t="shared" si="6"/>
        <v>389.392</v>
      </c>
      <c r="T50" s="83">
        <f t="shared" si="6"/>
        <v>0</v>
      </c>
      <c r="U50" s="81">
        <f t="shared" si="6"/>
        <v>0</v>
      </c>
      <c r="V50" s="81">
        <f t="shared" si="6"/>
        <v>0</v>
      </c>
      <c r="W50" s="81">
        <f t="shared" si="6"/>
        <v>0</v>
      </c>
      <c r="X50" s="81">
        <f t="shared" si="6"/>
        <v>0</v>
      </c>
      <c r="Y50" s="81">
        <f t="shared" si="6"/>
        <v>0</v>
      </c>
      <c r="Z50" s="81">
        <f t="shared" si="6"/>
        <v>0</v>
      </c>
      <c r="AA50" s="81">
        <f t="shared" si="6"/>
        <v>0</v>
      </c>
      <c r="AB50" s="81">
        <f t="shared" si="6"/>
        <v>0</v>
      </c>
      <c r="AC50" s="81">
        <f t="shared" si="6"/>
        <v>0</v>
      </c>
      <c r="AD50" s="81">
        <f t="shared" si="6"/>
        <v>0</v>
      </c>
      <c r="AE50" s="81">
        <f t="shared" si="6"/>
        <v>0</v>
      </c>
      <c r="AF50" s="81">
        <f t="shared" si="6"/>
        <v>0</v>
      </c>
      <c r="AG50" s="81">
        <f t="shared" si="6"/>
        <v>0</v>
      </c>
      <c r="AH50" s="91">
        <f t="shared" si="6"/>
        <v>0.244000000000824</v>
      </c>
    </row>
    <row r="51" spans="1:34" ht="4.5" customHeight="1" thickBot="1">
      <c r="A51" s="138"/>
      <c r="B51" s="134"/>
      <c r="C51" s="14"/>
      <c r="D51" s="14"/>
      <c r="E51" s="14"/>
      <c r="F51" s="139"/>
      <c r="G51" s="139"/>
      <c r="H51" s="139"/>
      <c r="I51" s="139"/>
      <c r="J51" s="140"/>
      <c r="K51" s="140"/>
      <c r="L51" s="140"/>
      <c r="M51" s="140"/>
      <c r="N51" s="141"/>
      <c r="O51" s="142"/>
      <c r="P51" s="143"/>
      <c r="Q51" s="143"/>
      <c r="R51" s="143"/>
      <c r="S51" s="143"/>
      <c r="T51" s="143"/>
      <c r="U51" s="143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5"/>
    </row>
    <row r="52" spans="1:34" ht="16.5" customHeight="1">
      <c r="A52" s="146">
        <v>4939</v>
      </c>
      <c r="B52" s="147" t="s">
        <v>51</v>
      </c>
      <c r="C52" s="148"/>
      <c r="D52" s="148"/>
      <c r="E52" s="149"/>
      <c r="F52" s="630"/>
      <c r="G52" s="630"/>
      <c r="H52" s="630"/>
      <c r="I52" s="630"/>
      <c r="J52" s="631">
        <f>SUM(J53,J63)</f>
        <v>54767.816999999995</v>
      </c>
      <c r="K52" s="631"/>
      <c r="L52" s="631"/>
      <c r="M52" s="632"/>
      <c r="N52" s="150">
        <f>SUM(N41:N43)</f>
        <v>0</v>
      </c>
      <c r="O52" s="150"/>
      <c r="P52" s="150"/>
      <c r="Q52" s="150"/>
      <c r="R52" s="150"/>
      <c r="S52" s="150"/>
      <c r="T52" s="150"/>
      <c r="U52" s="150">
        <f aca="true" t="shared" si="7" ref="U52:AG52">U41+U42+U43</f>
        <v>0</v>
      </c>
      <c r="V52" s="150">
        <f t="shared" si="7"/>
        <v>0</v>
      </c>
      <c r="W52" s="150">
        <f t="shared" si="7"/>
        <v>0</v>
      </c>
      <c r="X52" s="150">
        <f t="shared" si="7"/>
        <v>0</v>
      </c>
      <c r="Y52" s="150">
        <f t="shared" si="7"/>
        <v>0</v>
      </c>
      <c r="Z52" s="150">
        <f t="shared" si="7"/>
        <v>0</v>
      </c>
      <c r="AA52" s="150">
        <f t="shared" si="7"/>
        <v>0</v>
      </c>
      <c r="AB52" s="150">
        <f t="shared" si="7"/>
        <v>0</v>
      </c>
      <c r="AC52" s="150">
        <f t="shared" si="7"/>
        <v>0</v>
      </c>
      <c r="AD52" s="150">
        <f t="shared" si="7"/>
        <v>0</v>
      </c>
      <c r="AE52" s="150">
        <f t="shared" si="7"/>
        <v>0</v>
      </c>
      <c r="AF52" s="150">
        <f t="shared" si="7"/>
        <v>0</v>
      </c>
      <c r="AG52" s="150">
        <f t="shared" si="7"/>
        <v>0</v>
      </c>
      <c r="AH52" s="64">
        <f>J52-SUM(N52:AG52)</f>
        <v>54767.816999999995</v>
      </c>
    </row>
    <row r="53" spans="1:34" ht="13.5" customHeight="1">
      <c r="A53" s="151">
        <v>4940</v>
      </c>
      <c r="B53" s="152" t="s">
        <v>52</v>
      </c>
      <c r="C53" s="153"/>
      <c r="D53" s="154"/>
      <c r="E53" s="155"/>
      <c r="F53" s="627" t="s">
        <v>20</v>
      </c>
      <c r="G53" s="627"/>
      <c r="H53" s="627"/>
      <c r="I53" s="627"/>
      <c r="J53" s="628">
        <f>'[1]44'!O49</f>
        <v>39436.816999999995</v>
      </c>
      <c r="K53" s="628"/>
      <c r="L53" s="628"/>
      <c r="M53" s="629"/>
      <c r="N53" s="156">
        <f>SUM(N41:N44)</f>
        <v>0</v>
      </c>
      <c r="O53" s="157"/>
      <c r="P53" s="157"/>
      <c r="Q53" s="157"/>
      <c r="R53" s="157"/>
      <c r="S53" s="157"/>
      <c r="T53" s="157"/>
      <c r="U53" s="158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64">
        <f>J53-SUM(N53:AG53)</f>
        <v>39436.816999999995</v>
      </c>
    </row>
    <row r="54" spans="1:34" ht="13.5" customHeight="1">
      <c r="A54" s="160">
        <v>4941</v>
      </c>
      <c r="B54" s="161" t="s">
        <v>53</v>
      </c>
      <c r="C54" s="162"/>
      <c r="D54" s="163"/>
      <c r="E54" s="164"/>
      <c r="F54" s="624" t="s">
        <v>20</v>
      </c>
      <c r="G54" s="624"/>
      <c r="H54" s="624"/>
      <c r="I54" s="624"/>
      <c r="J54" s="625">
        <f>'[1]44'!O50+'[1]44'!O51+'[1]44'!O52</f>
        <v>9000</v>
      </c>
      <c r="K54" s="625"/>
      <c r="L54" s="625"/>
      <c r="M54" s="626"/>
      <c r="N54" s="66"/>
      <c r="O54" s="165"/>
      <c r="P54" s="62"/>
      <c r="Q54" s="62"/>
      <c r="R54" s="62"/>
      <c r="S54" s="62"/>
      <c r="T54" s="62"/>
      <c r="U54" s="62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166"/>
    </row>
    <row r="55" spans="1:34" ht="15" customHeight="1">
      <c r="A55" s="167">
        <f aca="true" t="shared" si="8" ref="A55:A62">A54+1</f>
        <v>4942</v>
      </c>
      <c r="B55" s="168" t="s">
        <v>54</v>
      </c>
      <c r="C55" s="169"/>
      <c r="D55" s="170"/>
      <c r="E55" s="171"/>
      <c r="F55" s="613"/>
      <c r="G55" s="613"/>
      <c r="H55" s="613"/>
      <c r="I55" s="613"/>
      <c r="J55" s="604">
        <f>'[1]44'!O53</f>
        <v>6286</v>
      </c>
      <c r="K55" s="604"/>
      <c r="L55" s="604"/>
      <c r="M55" s="605"/>
      <c r="N55" s="66"/>
      <c r="O55" s="165"/>
      <c r="P55" s="62"/>
      <c r="Q55" s="62"/>
      <c r="R55" s="62"/>
      <c r="S55" s="62"/>
      <c r="T55" s="62"/>
      <c r="U55" s="62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166"/>
    </row>
    <row r="56" spans="1:34" ht="13.5" customHeight="1">
      <c r="A56" s="167">
        <f t="shared" si="8"/>
        <v>4943</v>
      </c>
      <c r="B56" s="168" t="s">
        <v>55</v>
      </c>
      <c r="C56" s="169"/>
      <c r="D56" s="170"/>
      <c r="E56" s="171"/>
      <c r="F56" s="603"/>
      <c r="G56" s="603"/>
      <c r="H56" s="603"/>
      <c r="I56" s="603"/>
      <c r="J56" s="604">
        <f>'[1]44'!O54</f>
        <v>45</v>
      </c>
      <c r="K56" s="604"/>
      <c r="L56" s="604"/>
      <c r="M56" s="605"/>
      <c r="N56" s="66"/>
      <c r="O56" s="165"/>
      <c r="P56" s="62"/>
      <c r="Q56" s="62"/>
      <c r="R56" s="62"/>
      <c r="S56" s="62"/>
      <c r="T56" s="62"/>
      <c r="U56" s="62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166"/>
    </row>
    <row r="57" spans="1:34" ht="13.5" customHeight="1" hidden="1">
      <c r="A57" s="167">
        <f t="shared" si="8"/>
        <v>4944</v>
      </c>
      <c r="B57" s="168"/>
      <c r="C57" s="169"/>
      <c r="D57" s="170"/>
      <c r="E57" s="171"/>
      <c r="F57" s="603"/>
      <c r="G57" s="603"/>
      <c r="H57" s="603"/>
      <c r="I57" s="603"/>
      <c r="J57" s="604"/>
      <c r="K57" s="604"/>
      <c r="L57" s="604"/>
      <c r="M57" s="605"/>
      <c r="N57" s="66"/>
      <c r="O57" s="165"/>
      <c r="P57" s="62"/>
      <c r="Q57" s="62"/>
      <c r="R57" s="62"/>
      <c r="S57" s="62"/>
      <c r="T57" s="62"/>
      <c r="U57" s="62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166"/>
    </row>
    <row r="58" spans="1:34" ht="13.5" customHeight="1" hidden="1">
      <c r="A58" s="167">
        <f t="shared" si="8"/>
        <v>4945</v>
      </c>
      <c r="B58" s="168"/>
      <c r="C58" s="169"/>
      <c r="D58" s="170"/>
      <c r="E58" s="171"/>
      <c r="F58" s="603"/>
      <c r="G58" s="603"/>
      <c r="H58" s="603"/>
      <c r="I58" s="603"/>
      <c r="J58" s="604"/>
      <c r="K58" s="604"/>
      <c r="L58" s="604"/>
      <c r="M58" s="605"/>
      <c r="N58" s="66"/>
      <c r="O58" s="165"/>
      <c r="P58" s="62"/>
      <c r="Q58" s="62"/>
      <c r="R58" s="62"/>
      <c r="S58" s="62"/>
      <c r="T58" s="62"/>
      <c r="U58" s="62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166"/>
    </row>
    <row r="59" spans="1:34" ht="13.5" customHeight="1" hidden="1">
      <c r="A59" s="167">
        <f t="shared" si="8"/>
        <v>4946</v>
      </c>
      <c r="B59" s="168"/>
      <c r="C59" s="169"/>
      <c r="D59" s="170"/>
      <c r="E59" s="171"/>
      <c r="F59" s="603"/>
      <c r="G59" s="603"/>
      <c r="H59" s="603"/>
      <c r="I59" s="603"/>
      <c r="J59" s="604"/>
      <c r="K59" s="604"/>
      <c r="L59" s="604"/>
      <c r="M59" s="605"/>
      <c r="N59" s="66"/>
      <c r="O59" s="165"/>
      <c r="P59" s="62"/>
      <c r="Q59" s="62"/>
      <c r="R59" s="62"/>
      <c r="S59" s="62"/>
      <c r="T59" s="62"/>
      <c r="U59" s="62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166"/>
    </row>
    <row r="60" spans="1:34" ht="13.5" customHeight="1" hidden="1">
      <c r="A60" s="167">
        <f t="shared" si="8"/>
        <v>4947</v>
      </c>
      <c r="B60" s="168"/>
      <c r="C60" s="169"/>
      <c r="D60" s="170"/>
      <c r="E60" s="171"/>
      <c r="F60" s="603"/>
      <c r="G60" s="603"/>
      <c r="H60" s="603"/>
      <c r="I60" s="603"/>
      <c r="J60" s="604"/>
      <c r="K60" s="604"/>
      <c r="L60" s="604"/>
      <c r="M60" s="605"/>
      <c r="N60" s="66"/>
      <c r="O60" s="165"/>
      <c r="P60" s="62"/>
      <c r="Q60" s="62"/>
      <c r="R60" s="62"/>
      <c r="S60" s="62"/>
      <c r="T60" s="62"/>
      <c r="U60" s="62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166"/>
    </row>
    <row r="61" spans="1:34" ht="13.5" customHeight="1" hidden="1">
      <c r="A61" s="167">
        <f t="shared" si="8"/>
        <v>4948</v>
      </c>
      <c r="B61" s="168"/>
      <c r="C61" s="169"/>
      <c r="D61" s="170"/>
      <c r="E61" s="171"/>
      <c r="F61" s="603"/>
      <c r="G61" s="603"/>
      <c r="H61" s="603"/>
      <c r="I61" s="603"/>
      <c r="J61" s="604"/>
      <c r="K61" s="604"/>
      <c r="L61" s="604"/>
      <c r="M61" s="605"/>
      <c r="N61" s="66"/>
      <c r="O61" s="165"/>
      <c r="P61" s="62"/>
      <c r="Q61" s="62"/>
      <c r="R61" s="62"/>
      <c r="S61" s="62"/>
      <c r="T61" s="62"/>
      <c r="U61" s="62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166"/>
    </row>
    <row r="62" spans="1:34" ht="13.5" customHeight="1">
      <c r="A62" s="173">
        <f t="shared" si="8"/>
        <v>4949</v>
      </c>
      <c r="B62" s="174" t="s">
        <v>56</v>
      </c>
      <c r="C62" s="175"/>
      <c r="D62" s="176"/>
      <c r="E62" s="177"/>
      <c r="F62" s="662"/>
      <c r="G62" s="662"/>
      <c r="H62" s="662"/>
      <c r="I62" s="662"/>
      <c r="J62" s="663"/>
      <c r="K62" s="663"/>
      <c r="L62" s="663"/>
      <c r="M62" s="664"/>
      <c r="N62" s="66"/>
      <c r="O62" s="165"/>
      <c r="P62" s="62"/>
      <c r="Q62" s="62"/>
      <c r="R62" s="62"/>
      <c r="S62" s="62"/>
      <c r="T62" s="62"/>
      <c r="U62" s="62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166"/>
    </row>
    <row r="63" spans="1:34" ht="16.5" customHeight="1" thickBot="1">
      <c r="A63" s="178">
        <v>4950</v>
      </c>
      <c r="B63" s="179" t="s">
        <v>57</v>
      </c>
      <c r="C63" s="180"/>
      <c r="D63" s="180"/>
      <c r="E63" s="181"/>
      <c r="F63" s="592" t="s">
        <v>20</v>
      </c>
      <c r="G63" s="592"/>
      <c r="H63" s="592"/>
      <c r="I63" s="592"/>
      <c r="J63" s="593">
        <f>SUM(J54:M62)</f>
        <v>15331</v>
      </c>
      <c r="K63" s="593"/>
      <c r="L63" s="593"/>
      <c r="M63" s="594"/>
      <c r="N63" s="66"/>
      <c r="O63" s="165"/>
      <c r="P63" s="62"/>
      <c r="Q63" s="62"/>
      <c r="R63" s="62"/>
      <c r="S63" s="62"/>
      <c r="T63" s="62"/>
      <c r="U63" s="62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166"/>
    </row>
    <row r="64" spans="1:15" ht="6.75" customHeight="1">
      <c r="A64" s="182"/>
      <c r="B64" s="99"/>
      <c r="C64" s="100"/>
      <c r="D64" s="100"/>
      <c r="E64" s="100"/>
      <c r="F64" s="182"/>
      <c r="G64" s="182"/>
      <c r="H64" s="182"/>
      <c r="I64" s="182"/>
      <c r="J64" s="183"/>
      <c r="K64" s="183"/>
      <c r="L64" s="183"/>
      <c r="M64" s="183"/>
      <c r="O64" s="41"/>
    </row>
    <row r="65" spans="1:15" ht="15" customHeight="1">
      <c r="A65" s="184" t="s">
        <v>58</v>
      </c>
      <c r="B65" s="185" t="s">
        <v>59</v>
      </c>
      <c r="C65" s="186"/>
      <c r="D65" s="186"/>
      <c r="E65" s="186"/>
      <c r="F65" s="187"/>
      <c r="G65" s="187"/>
      <c r="H65" s="187"/>
      <c r="I65" s="187"/>
      <c r="J65" s="188"/>
      <c r="K65" s="188"/>
      <c r="L65" s="188"/>
      <c r="M65" s="189"/>
      <c r="O65" s="41"/>
    </row>
    <row r="66" spans="1:15" ht="15" customHeight="1">
      <c r="A66" s="190"/>
      <c r="B66" s="191" t="s">
        <v>62</v>
      </c>
      <c r="C66" s="100"/>
      <c r="D66" s="100"/>
      <c r="E66" s="100"/>
      <c r="F66" s="182"/>
      <c r="G66" s="182"/>
      <c r="H66" s="182"/>
      <c r="I66" s="182"/>
      <c r="J66" s="183"/>
      <c r="K66" s="183"/>
      <c r="L66" s="183"/>
      <c r="M66" s="192"/>
      <c r="O66" s="41"/>
    </row>
    <row r="67" spans="1:15" ht="15" customHeight="1">
      <c r="A67" s="193"/>
      <c r="B67" s="191" t="s">
        <v>60</v>
      </c>
      <c r="C67" s="14"/>
      <c r="D67" s="14"/>
      <c r="E67" s="194"/>
      <c r="F67" s="195"/>
      <c r="G67" s="195"/>
      <c r="H67" s="195"/>
      <c r="I67" s="195"/>
      <c r="J67" s="196"/>
      <c r="K67" s="196"/>
      <c r="L67" s="196"/>
      <c r="M67" s="197"/>
      <c r="O67" s="41"/>
    </row>
    <row r="68" spans="1:15" ht="15" customHeight="1">
      <c r="A68" s="198"/>
      <c r="B68" s="199" t="s">
        <v>61</v>
      </c>
      <c r="C68" s="59"/>
      <c r="D68" s="59"/>
      <c r="E68" s="200"/>
      <c r="F68" s="201"/>
      <c r="G68" s="201"/>
      <c r="H68" s="201"/>
      <c r="I68" s="201"/>
      <c r="J68" s="202"/>
      <c r="K68" s="202"/>
      <c r="L68" s="202"/>
      <c r="M68" s="203"/>
      <c r="O68" s="41"/>
    </row>
    <row r="69" spans="1:15" ht="6.75" customHeight="1">
      <c r="A69" s="204"/>
      <c r="B69" s="191"/>
      <c r="C69" s="14"/>
      <c r="D69" s="14"/>
      <c r="E69" s="194"/>
      <c r="F69" s="195"/>
      <c r="G69" s="195"/>
      <c r="H69" s="195"/>
      <c r="I69" s="195"/>
      <c r="J69" s="196"/>
      <c r="K69" s="196"/>
      <c r="L69" s="196"/>
      <c r="M69" s="196"/>
      <c r="O69" s="41"/>
    </row>
    <row r="70" spans="1:13" ht="19.5" customHeight="1">
      <c r="A70" s="205"/>
      <c r="B70" s="206"/>
      <c r="C70" s="206"/>
      <c r="D70" s="205"/>
      <c r="E70" s="207"/>
      <c r="F70" s="208"/>
      <c r="G70" s="208"/>
      <c r="H70" s="208"/>
      <c r="I70" s="208"/>
      <c r="J70" s="208"/>
      <c r="K70" s="208"/>
      <c r="L70" s="208"/>
      <c r="M70" s="208"/>
    </row>
    <row r="71" spans="1:13" ht="15" customHeight="1">
      <c r="A71" s="209"/>
      <c r="B71" s="210"/>
      <c r="C71" s="211"/>
      <c r="D71" s="212"/>
      <c r="E71" s="213"/>
      <c r="F71" s="214"/>
      <c r="G71" s="26"/>
      <c r="H71" s="26"/>
      <c r="I71" s="26"/>
      <c r="J71" s="26"/>
      <c r="K71" s="26"/>
      <c r="L71" s="26"/>
      <c r="M71" s="26"/>
    </row>
    <row r="72" spans="1:13" ht="15" customHeight="1">
      <c r="A72" s="214"/>
      <c r="B72" s="215"/>
      <c r="C72" s="216"/>
      <c r="D72" s="217"/>
      <c r="E72" s="218"/>
      <c r="F72" s="550"/>
      <c r="G72" s="550"/>
      <c r="H72" s="550"/>
      <c r="I72" s="550"/>
      <c r="J72" s="550"/>
      <c r="K72" s="550"/>
      <c r="L72" s="550"/>
      <c r="M72" s="550"/>
    </row>
    <row r="73" spans="1:14" ht="12.75">
      <c r="A73" s="219"/>
      <c r="B73" s="219"/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</row>
  </sheetData>
  <mergeCells count="112">
    <mergeCell ref="F61:I61"/>
    <mergeCell ref="J61:M61"/>
    <mergeCell ref="F62:I62"/>
    <mergeCell ref="J62:M62"/>
    <mergeCell ref="F59:I59"/>
    <mergeCell ref="J59:M59"/>
    <mergeCell ref="F60:I60"/>
    <mergeCell ref="J60:M60"/>
    <mergeCell ref="F57:I57"/>
    <mergeCell ref="J57:M57"/>
    <mergeCell ref="F58:I58"/>
    <mergeCell ref="J58:M58"/>
    <mergeCell ref="F50:I50"/>
    <mergeCell ref="J50:M50"/>
    <mergeCell ref="F48:I48"/>
    <mergeCell ref="J48:M48"/>
    <mergeCell ref="F45:I45"/>
    <mergeCell ref="J45:M45"/>
    <mergeCell ref="F49:I49"/>
    <mergeCell ref="J49:M49"/>
    <mergeCell ref="F46:I46"/>
    <mergeCell ref="J46:M46"/>
    <mergeCell ref="F47:I47"/>
    <mergeCell ref="J47:M47"/>
    <mergeCell ref="F43:I43"/>
    <mergeCell ref="J43:M43"/>
    <mergeCell ref="F44:I44"/>
    <mergeCell ref="J44:M44"/>
    <mergeCell ref="F41:I41"/>
    <mergeCell ref="J41:M41"/>
    <mergeCell ref="F42:I42"/>
    <mergeCell ref="J42:M42"/>
    <mergeCell ref="F39:I39"/>
    <mergeCell ref="J39:M39"/>
    <mergeCell ref="F40:I40"/>
    <mergeCell ref="J40:M40"/>
    <mergeCell ref="F37:I37"/>
    <mergeCell ref="J37:M37"/>
    <mergeCell ref="F38:I38"/>
    <mergeCell ref="J38:M38"/>
    <mergeCell ref="F35:I35"/>
    <mergeCell ref="J35:M35"/>
    <mergeCell ref="F36:I36"/>
    <mergeCell ref="J36:M36"/>
    <mergeCell ref="F33:I33"/>
    <mergeCell ref="J33:M33"/>
    <mergeCell ref="F34:I34"/>
    <mergeCell ref="J34:M34"/>
    <mergeCell ref="F31:I31"/>
    <mergeCell ref="J31:M31"/>
    <mergeCell ref="F32:I32"/>
    <mergeCell ref="J32:M32"/>
    <mergeCell ref="F25:I25"/>
    <mergeCell ref="J25:M25"/>
    <mergeCell ref="F27:I27"/>
    <mergeCell ref="J27:M27"/>
    <mergeCell ref="F26:I26"/>
    <mergeCell ref="J26:M26"/>
    <mergeCell ref="F28:I28"/>
    <mergeCell ref="J28:M28"/>
    <mergeCell ref="F53:I53"/>
    <mergeCell ref="J53:M53"/>
    <mergeCell ref="F52:I52"/>
    <mergeCell ref="J52:M52"/>
    <mergeCell ref="F29:I29"/>
    <mergeCell ref="J29:M29"/>
    <mergeCell ref="F30:I30"/>
    <mergeCell ref="J30:M30"/>
    <mergeCell ref="F55:I55"/>
    <mergeCell ref="J55:M55"/>
    <mergeCell ref="F17:I17"/>
    <mergeCell ref="F18:I18"/>
    <mergeCell ref="F19:I19"/>
    <mergeCell ref="J24:M24"/>
    <mergeCell ref="L17:M17"/>
    <mergeCell ref="L18:M18"/>
    <mergeCell ref="F54:I54"/>
    <mergeCell ref="J54:M54"/>
    <mergeCell ref="J22:M22"/>
    <mergeCell ref="F23:I23"/>
    <mergeCell ref="J23:M23"/>
    <mergeCell ref="F24:I24"/>
    <mergeCell ref="F63:I63"/>
    <mergeCell ref="J63:M63"/>
    <mergeCell ref="L19:M19"/>
    <mergeCell ref="L20:M20"/>
    <mergeCell ref="J20:K20"/>
    <mergeCell ref="J19:K19"/>
    <mergeCell ref="F56:I56"/>
    <mergeCell ref="J56:M56"/>
    <mergeCell ref="F20:I20"/>
    <mergeCell ref="F22:I22"/>
    <mergeCell ref="F16:I16"/>
    <mergeCell ref="B11:D11"/>
    <mergeCell ref="A9:M9"/>
    <mergeCell ref="F11:M11"/>
    <mergeCell ref="L15:M15"/>
    <mergeCell ref="H8:M8"/>
    <mergeCell ref="L14:M14"/>
    <mergeCell ref="J14:K14"/>
    <mergeCell ref="F14:I14"/>
    <mergeCell ref="E8:G8"/>
    <mergeCell ref="N21:AH21"/>
    <mergeCell ref="F72:M72"/>
    <mergeCell ref="A5:B5"/>
    <mergeCell ref="J17:K17"/>
    <mergeCell ref="J18:K18"/>
    <mergeCell ref="L16:M16"/>
    <mergeCell ref="J15:K15"/>
    <mergeCell ref="J16:K16"/>
    <mergeCell ref="F15:I15"/>
    <mergeCell ref="H7:M7"/>
  </mergeCells>
  <dataValidations count="4">
    <dataValidation type="whole" allowBlank="1" showInputMessage="1" showErrorMessage="1" promptTitle="Zadej rok" prompt="1980 - 2015" sqref="I16 L14:M16">
      <formula1>1980</formula1>
      <formula2>2015</formula2>
    </dataValidation>
    <dataValidation type="list" allowBlank="1" showDropDown="1" showInputMessage="1" showErrorMessage="1" promptTitle="Zadej měsíc" prompt="1 - 12" sqref="J14:K16">
      <formula1>$O$14:$O$25</formula1>
    </dataValidation>
    <dataValidation allowBlank="1" showInputMessage="1" showErrorMessage="1" promptTitle="Zadej měsíc" prompt="1 - 12" sqref="J17:K18 J19:M20"/>
    <dataValidation allowBlank="1" showInputMessage="1" showErrorMessage="1" promptTitle="Zadej rok" prompt="1980 - 2015" sqref="L17:M18"/>
  </dataValidations>
  <printOptions horizontalCentered="1"/>
  <pageMargins left="0.92" right="0.31496062992125984" top="0.5" bottom="0.54" header="0.32" footer="0.24"/>
  <pageSetup horizontalDpi="180" verticalDpi="180" orientation="portrait" paperSize="9" scale="85" r:id="rId2"/>
  <headerFooter alignWithMargins="0">
    <oddFooter>&amp;C&amp;"Times New Roman CE,obyčejné"&amp;12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XXXXX;XXXXX;XXXXX</dc:creator>
  <cp:keywords/>
  <dc:description/>
  <cp:lastModifiedBy>kouklova</cp:lastModifiedBy>
  <cp:lastPrinted>2004-11-30T15:02:03Z</cp:lastPrinted>
  <dcterms:created xsi:type="dcterms:W3CDTF">2004-09-30T10:42:49Z</dcterms:created>
  <dcterms:modified xsi:type="dcterms:W3CDTF">2004-11-30T15:02:03Z</dcterms:modified>
  <cp:category/>
  <cp:version/>
  <cp:contentType/>
  <cp:contentStatus/>
</cp:coreProperties>
</file>